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hidePivotFieldList="1"/>
  <mc:AlternateContent xmlns:mc="http://schemas.openxmlformats.org/markup-compatibility/2006">
    <mc:Choice Requires="x15">
      <x15ac:absPath xmlns:x15ac="http://schemas.microsoft.com/office/spreadsheetml/2010/11/ac" url="C:\Users\Admin\Desktop\"/>
    </mc:Choice>
  </mc:AlternateContent>
  <xr:revisionPtr revIDLastSave="0" documentId="13_ncr:1_{3FB3967A-95C2-423E-9947-3D1016030A38}" xr6:coauthVersionLast="47" xr6:coauthVersionMax="47" xr10:uidLastSave="{00000000-0000-0000-0000-000000000000}"/>
  <bookViews>
    <workbookView xWindow="-108" yWindow="-108" windowWidth="23256" windowHeight="12576" tabRatio="602" xr2:uid="{00000000-000D-0000-FFFF-FFFF00000000}"/>
  </bookViews>
  <sheets>
    <sheet name="Apeluri PR SE anul 2026" sheetId="18" r:id="rId1"/>
    <sheet name="Centralizator 2023" sheetId="5" state="hidden" r:id="rId2"/>
    <sheet name="Sheet1Pivot chart 0" sheetId="11" state="hidden" r:id="rId3"/>
    <sheet name="Sheet9" sheetId="10" state="hidden" r:id="rId4"/>
  </sheets>
  <definedNames>
    <definedName name="_xlnm._FilterDatabase" localSheetId="0" hidden="1">'Apeluri PR SE anul 2026'!$A$5:$Q$37</definedName>
    <definedName name="_xlnm.Print_Area" localSheetId="0">'Apeluri PR SE anul 2026'!$A$1:$R$39</definedName>
    <definedName name="_xlnm.Print_Titles" localSheetId="0">'Apeluri PR SE anul 2026'!$5:$5</definedName>
  </definedNames>
  <calcPr calcId="191029" iterateDelta="1E-4"/>
  <pivotCaches>
    <pivotCache cacheId="0" r:id="rId5"/>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36" i="18" l="1"/>
  <c r="J36" i="18"/>
  <c r="K35" i="18" l="1"/>
  <c r="J35" i="18"/>
  <c r="E17" i="10" l="1"/>
  <c r="E16" i="10"/>
  <c r="E15" i="10"/>
  <c r="E14" i="10"/>
  <c r="E13" i="10"/>
  <c r="E12" i="10"/>
  <c r="E11" i="10"/>
  <c r="E10" i="10"/>
  <c r="E9" i="10"/>
  <c r="E8" i="10"/>
  <c r="E7" i="10"/>
  <c r="E5" i="10"/>
  <c r="E4" i="10"/>
  <c r="E3" i="10"/>
  <c r="E2" i="10"/>
  <c r="D17" i="10"/>
  <c r="D16" i="10"/>
  <c r="D15" i="10"/>
  <c r="D14" i="10"/>
  <c r="D13" i="10"/>
  <c r="D12" i="10"/>
  <c r="D11" i="10"/>
  <c r="D10" i="10"/>
  <c r="D9" i="10"/>
  <c r="D8" i="10"/>
  <c r="D7" i="10"/>
  <c r="D5" i="10"/>
  <c r="D4" i="10"/>
  <c r="D3" i="10"/>
  <c r="D2" i="10"/>
  <c r="C18" i="10"/>
  <c r="B18" i="10"/>
  <c r="E18" i="10" l="1"/>
  <c r="D18" i="10"/>
  <c r="D20" i="5" l="1"/>
  <c r="C20" i="5"/>
  <c r="D11" i="5"/>
  <c r="C11" i="5"/>
  <c r="C21" i="5" l="1"/>
  <c r="D21" i="5"/>
  <c r="E11" i="5"/>
  <c r="F20" i="5" l="1"/>
  <c r="E20" i="5" l="1"/>
  <c r="E21" i="5" s="1"/>
  <c r="F11" i="5" l="1"/>
  <c r="F21" i="5" s="1"/>
</calcChain>
</file>

<file path=xl/sharedStrings.xml><?xml version="1.0" encoding="utf-8"?>
<sst xmlns="http://schemas.openxmlformats.org/spreadsheetml/2006/main" count="496" uniqueCount="175">
  <si>
    <t>Denumire apel de finanțare</t>
  </si>
  <si>
    <t>Obiectivele apelului de finanțare</t>
  </si>
  <si>
    <t>Program</t>
  </si>
  <si>
    <t>IMM și antreprenoriat</t>
  </si>
  <si>
    <t>Obiectivul de politică sau obiectivul specific vizat</t>
  </si>
  <si>
    <t xml:space="preserve">Zona geografică vizată </t>
  </si>
  <si>
    <t xml:space="preserve">Tipul de solicitanți eligibili / Beneficiari eligibili </t>
  </si>
  <si>
    <t>Sursă de finanțare (tip fond)</t>
  </si>
  <si>
    <t>necompetitiv</t>
  </si>
  <si>
    <t>competitiv</t>
  </si>
  <si>
    <t xml:space="preserve">TOTAL </t>
  </si>
  <si>
    <t>PR S</t>
  </si>
  <si>
    <t>FEDR</t>
  </si>
  <si>
    <t>OP 4, OS 4.2</t>
  </si>
  <si>
    <t xml:space="preserve">TOTAL PR </t>
  </si>
  <si>
    <t>PDD</t>
  </si>
  <si>
    <t xml:space="preserve">Dată ESTIMATĂ închidere apel  </t>
  </si>
  <si>
    <t>PR NE</t>
  </si>
  <si>
    <t>PR SE</t>
  </si>
  <si>
    <t>PR SV</t>
  </si>
  <si>
    <t>PT V</t>
  </si>
  <si>
    <t>PR NV</t>
  </si>
  <si>
    <t>PR C</t>
  </si>
  <si>
    <t>PR BI</t>
  </si>
  <si>
    <t>PTJ</t>
  </si>
  <si>
    <t>PS</t>
  </si>
  <si>
    <t>PEO</t>
  </si>
  <si>
    <t>PIDS</t>
  </si>
  <si>
    <t>PT</t>
  </si>
  <si>
    <t>PAT</t>
  </si>
  <si>
    <t>PCIDIF</t>
  </si>
  <si>
    <t>Total nationale</t>
  </si>
  <si>
    <t>Nr. apeluri  deschise in 2023</t>
  </si>
  <si>
    <t xml:space="preserve">Nr. total apeluri planificate </t>
  </si>
  <si>
    <t xml:space="preserve">Buget UE apeluri 2023 (euro) </t>
  </si>
  <si>
    <t>Buget total Apeluri 2023  (euro)</t>
  </si>
  <si>
    <t>Row Labels</t>
  </si>
  <si>
    <t>Grand Total</t>
  </si>
  <si>
    <t xml:space="preserve">Nr. total apeluri planificate  </t>
  </si>
  <si>
    <t xml:space="preserve">Nr. apeluri  deschise in 2023  </t>
  </si>
  <si>
    <t xml:space="preserve">Buget UE apeluri 2023 (mil. euro) </t>
  </si>
  <si>
    <t>Buget total Apeluri 2023  (mil. euro)</t>
  </si>
  <si>
    <t>Sum of Buget total Apeluri 2023  (mil. euro)</t>
  </si>
  <si>
    <t xml:space="preserve">Sum of Buget UE apeluri 2023 (mil. euro) </t>
  </si>
  <si>
    <t>OP 1, OS 1.3</t>
  </si>
  <si>
    <t>OP 2, OS 2.7</t>
  </si>
  <si>
    <t xml:space="preserve">OS 4.2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t>
  </si>
  <si>
    <t>OP 5, OS 5.1</t>
  </si>
  <si>
    <t>OP 5, OS 5.2</t>
  </si>
  <si>
    <t xml:space="preserve">Autoritate de Management </t>
  </si>
  <si>
    <t xml:space="preserve">ADR Sud-Est - AM PR Sud-Est </t>
  </si>
  <si>
    <t xml:space="preserve">Nr. crt. </t>
  </si>
  <si>
    <t xml:space="preserve">Domeniu </t>
  </si>
  <si>
    <t xml:space="preserve">Educatie </t>
  </si>
  <si>
    <t xml:space="preserve">Regenerare urbana </t>
  </si>
  <si>
    <t>OS 5.1 Promovarea dezvoltării integrate și incluzive în domeniul social, economic și al mediului, precum și a culturii, a patrimoniului natural, a turismului durabil și a securității în zonele urbane
Dezvoltare integrata a zonelor urbane prin regenerare urbană, conservarea si modernizarea  patrimoniului cultural/istoric și dezvoltarea  turismului</t>
  </si>
  <si>
    <t xml:space="preserve">PR SE </t>
  </si>
  <si>
    <t>Biodiversitate</t>
  </si>
  <si>
    <t>OS 5.2 Promovarea dezvoltării locale integrate și incluzive în domeniul social, economic și al mediului, precum și a culturii, a patrimoniului natural, a turismului durabil și a securității în alte zone decât cele urbane</t>
  </si>
  <si>
    <t>Cercetare, dezvoltare, inovare</t>
  </si>
  <si>
    <t>OS 1.1 Dezvoltarea și creșterea  capacităților de cercetare și inovare și adoptarea tehnologiilor avansate (FEDR)</t>
  </si>
  <si>
    <t>OP 1, OS 1.1</t>
  </si>
  <si>
    <t xml:space="preserve">Regiunea Sud-Est </t>
  </si>
  <si>
    <t>IMM din mediul urban si rural</t>
  </si>
  <si>
    <t>OP 1, OS 1.2</t>
  </si>
  <si>
    <t>b) Susținerea activităților de cercetare și inovare (1.1)</t>
  </si>
  <si>
    <t>Entități de inovare și transfer tehnologic, inclusiv Parcurile Științifice și Tehnologice</t>
  </si>
  <si>
    <t>Digitalizare</t>
  </si>
  <si>
    <t>Digitalizarea IMM-urilor din Regiunea Sud-Est (1.3)</t>
  </si>
  <si>
    <t>IMM-uri din mediul urban și rural</t>
  </si>
  <si>
    <t>Digitalizarea IMM-urilor din ITI Delta Dunarii (1.3)</t>
  </si>
  <si>
    <t>Sprijinirea transferului tehnologic pentru creșterea gradului de inovare a întreprinderilor (1.2)</t>
  </si>
  <si>
    <t>Vouchere de inovare (1.2)</t>
  </si>
  <si>
    <t>ITI Delta Dunării</t>
  </si>
  <si>
    <t>Susținerea digitalizării serviciilor publice într-un cadru integrat la nivel local și regional (1.4)</t>
  </si>
  <si>
    <t>OS 1.3. Intensificarea creșterii sustenabile și creșterea competitivității IMM-urilor și crearea de locuri de muncă în cadrul IMM-urilor, inclusiv prin investiții productive (FEDR)</t>
  </si>
  <si>
    <t>OS 1.2  Valorificarea avantajelor digitalizării, în beneficiul cetățenilor, al companiilor, al organizațiilor de cercetare și al autorităților publice (FEDR)</t>
  </si>
  <si>
    <t>IMM-uri din mediul urban și rural care au contract de incubare cu un incubator</t>
  </si>
  <si>
    <t>OP 1, OS 1.4</t>
  </si>
  <si>
    <t>OS 1.3  Intensificarea creșterii durabile și a competitivității IMM-urilor și crearea de locuri de muncă în cadrul IMM-urilor, inclusiv prin investiții productive</t>
  </si>
  <si>
    <t>Sprijin pentru inovarea si cresterea competitivitatii IMM-urilor din ITI Delta Dunarii (1.6)</t>
  </si>
  <si>
    <t>Sprijin pentru inovarea si cresterea competitivitatii IMM-urilor din ITI Delta Dunarii  - Clustere(1.6)</t>
  </si>
  <si>
    <t>Enitități de management a clusterului</t>
  </si>
  <si>
    <t>Dezvoltarea competențelor pentru specializare inteligentă și antreprenoriat (1.7)</t>
  </si>
  <si>
    <t>OS 1.4. Dezvoltarea competențelor pentru specializare inteligentă, tranziție industrială și antreprenoriat (FEDR)</t>
  </si>
  <si>
    <t>Creșterea capacității administrative a actorilor regionali implicați în gestionarea RIS 3 (1.7)</t>
  </si>
  <si>
    <t>ADRSE</t>
  </si>
  <si>
    <t>Sprijin pentru dezvoltarea infrastructurii verzi în siturile Natura 2000 (2.5)</t>
  </si>
  <si>
    <t>OS 2.7 Intensificarea acțiunilor de protecției și conservare a naturii, a biodiversității și a infrastructurii verzi, inclusiv în zonele urbane, precum și reducerea tuturor formelor de poluare
Sprijin pentru dezvoltarea infrastructurii verzi în siturile Natura 2000</t>
  </si>
  <si>
    <t>ITI Delta Dunării - Județul Tulcea</t>
  </si>
  <si>
    <t xml:space="preserve">Infrastructura de transport </t>
  </si>
  <si>
    <t>OS 3.2 Dezvoltarea și ameliorarea unei mobilități naționale, regionale și locale sustenabile, reziliente la schimbările climatice, inteligente și intermodale, inclusiv îmbunătățirea accesului la TEN-T și a mobilității transfrontaliere</t>
  </si>
  <si>
    <t>OP 3, OS 3.2</t>
  </si>
  <si>
    <t>UAT județ</t>
  </si>
  <si>
    <t>Instalarea de puncte de realimentare/ reîncărcare pentru vehicule electrice pe traseele drumurilor județene (4.1)</t>
  </si>
  <si>
    <t>Sprijinirea dezvoltarii sistemului de transport public si a infrastructurii de acostare in ITI Delta Dunarii (4.2)</t>
  </si>
  <si>
    <t>UAT județ din ITI DD
Autorități publice centrale</t>
  </si>
  <si>
    <t xml:space="preserve">UAT municipii, UAT orașe, UAT comune </t>
  </si>
  <si>
    <t>Sprijinirea dezvoltarii infrastructurii educationale - invatamantul primar și secundar, in ITI Delta Dunarii (5.2)</t>
  </si>
  <si>
    <t>UAT municipii, UAT orașe, UAT comune din ITI DD</t>
  </si>
  <si>
    <t>Sprijinirea dezvoltarii infrastructurii educationale - invatamantul profesional si tehnic (5.3)</t>
  </si>
  <si>
    <t>OS 4.6 Creșterea rolului culturii și al turismului sustenabil în dezvoltarea economică, incluziunea socială și inovarea socială</t>
  </si>
  <si>
    <t>OP 4, OS 4.6</t>
  </si>
  <si>
    <t>Dezvoltare integrată în  arealul urban  din ITI Delta Dunarii prin regenerare urbană, conservarea si dezvoltarea patrimoniului cultural/istoric și dezvoltarea turismului (6.1)</t>
  </si>
  <si>
    <t>Dezvoltarea infrastructurii publice de turism din zonele non-urbane ale ITI Delta Dunarii, inclusiv patrimoniul istoric si cultural (6.2)</t>
  </si>
  <si>
    <t>Sprijinirea dezvoltarii microintreprinderilor din ITI Delta Dunarii (1.6)</t>
  </si>
  <si>
    <t>Capacitate administrativa</t>
  </si>
  <si>
    <t>Sprijinirea dezvoltarii infrastructurii educationale - invatamantul profesional si tehnic, in ITI Delta Dunarii (5.3)</t>
  </si>
  <si>
    <t>ARBDD, UAT Judet/comune, parteneriate</t>
  </si>
  <si>
    <t>ITI Delta Dunării - Orase</t>
  </si>
  <si>
    <t>Autorități publice centrale, autoritati publice locale</t>
  </si>
  <si>
    <t>ITI Delta Dunării - Mun Tulcea</t>
  </si>
  <si>
    <t>IMM din ITI DD (intreprinder micro, mici si mijlocii din urban si rural)</t>
  </si>
  <si>
    <t>Turism</t>
  </si>
  <si>
    <t>Din care buget UE apel (euro)</t>
  </si>
  <si>
    <t>Buget total apel (euro)*</t>
  </si>
  <si>
    <t>*bugetele apelurilor sunt estimative, acestea pot suferi modificari ca urmare a unor modificari de program, aprobarii unor supracontractari etc</t>
  </si>
  <si>
    <t>STS, UAT -uri, parteneriate intre acestea</t>
  </si>
  <si>
    <t>Microîntreprinderi din mediul urban si rural din ITI DD</t>
  </si>
  <si>
    <r>
      <t xml:space="preserve"> Sprijinirea companiilor prin intermediul infrastructurilor suport de afaceri - </t>
    </r>
    <r>
      <rPr>
        <b/>
        <sz val="24"/>
        <rFont val="Calibri"/>
        <family val="2"/>
        <scheme val="minor"/>
      </rPr>
      <t>firme incubate</t>
    </r>
    <r>
      <rPr>
        <sz val="24"/>
        <rFont val="Calibri"/>
        <family val="2"/>
        <scheme val="minor"/>
      </rPr>
      <t xml:space="preserve"> (1.5)</t>
    </r>
  </si>
  <si>
    <t>calendar orientativ in functie de aprobarea schemei de ajutor de stat/minimis</t>
  </si>
  <si>
    <t>Sprijinirea dezvoltarii infrastructurii taberelor școlare / centrelor de agrement pentru copii și tineri (5.5)</t>
  </si>
  <si>
    <t>calendar orientativ in functie de aprobarea schemei de ajutor de minimis</t>
  </si>
  <si>
    <t>calendar orientativ in functie de aprobarea schemei de ajutor de cercetare +minimis</t>
  </si>
  <si>
    <t>calendar orientativ in functie de aprobarea schemei de ajutor regional +minimis</t>
  </si>
  <si>
    <t>calendar orientativ in functie de aprobarea schemei de ajutor de stat + minimis</t>
  </si>
  <si>
    <t xml:space="preserve">UAT Municipiul Tulcea, UAT Judet, Parteneriat intre UAT-uri din ZUF, ADI, parteneriate intre UAT-uri - din ITI DD, parteneriate cu unitati de cult (pentru patrimoniu cultural/istoric), asociatii si fundatii (pentru activitatile categ E si F din GS) si OMD </t>
  </si>
  <si>
    <t xml:space="preserve">UAT Oras, UAT Judet, Parteneriat intre UAT-uri din ZUF, ADI, parteneriate intre UAT-uri - din ITI DD, parteneriate cu unitati de cult (pentru patrimoniu cultural/istoric), asociatii si fundatii (pentru activitatile categ E si F din GS) si OMD </t>
  </si>
  <si>
    <t>UAT Judet, UAT Comuna - din ITI DD, Parteneriat intre UAT-uri eligibile, ADI, Unitati de cult/parteneriate cu UAT-uri (pentru patrimoniu cultural/istoric), Parteneriate UAT-uri eligibile cu asociatii si fundatii (pentru activitatile categ D si E din GS) si parteneriat UAT Judet cu OMD</t>
  </si>
  <si>
    <t>OP1, OS 1.6</t>
  </si>
  <si>
    <t>OS 1.6 Sprijinirea investițiilor care contribuie la obiectivele Platformei Tehnologii Strategice pentru Europa (platforma STEP) menționate la articolul 2 din Regulamentul (UE) 2024/795 al Parlamentului European și al Consiliului</t>
  </si>
  <si>
    <t>Dezvoltarea întreprinderilor care contribuie la obiectivele platformei STEP (1.8)</t>
  </si>
  <si>
    <t>STEP</t>
  </si>
  <si>
    <t>RESTORE</t>
  </si>
  <si>
    <t>Gestionarea riscului de inundatii (3.2)</t>
  </si>
  <si>
    <t>OP 2, OS 2.10</t>
  </si>
  <si>
    <t>Galati</t>
  </si>
  <si>
    <t>IMM-uri din mediul urban si rural</t>
  </si>
  <si>
    <t>UAT-uri din judetul Galati</t>
  </si>
  <si>
    <t>calendar orientativ in functie de aprobarea schemei de ajutor de stat regional si de minimis</t>
  </si>
  <si>
    <t>IMM din mediul urban si rural
Parteneriate între organismele publice de cercetare/organisme private de utilitate publică (inclusiv instituții de învățământ superior) și IMM-uri din mediul urban și rural
Parteneriate între IMM -uri din mediul urban și rural</t>
  </si>
  <si>
    <t>IMM-uri din mediul urban și rural
Organisme de cercetare publice și private de utilitate publică din mediul rural și urban
Entități de inovare și transfer tehnologic din mediul urban și rural</t>
  </si>
  <si>
    <t>Calendar estimativ al apelurilor de proiecte- anul 2026
PR SE 2021-2027</t>
  </si>
  <si>
    <t>IMM din mediul urban si rural
Parteneriat între IMM-uri și organisme de cercetare (precum universități sau institute de cercetare), indiferent de statutul legal (organizat conform legii publice sau private) sau de modul de finanțare</t>
  </si>
  <si>
    <t>a) Proof of concept (1.1)</t>
  </si>
  <si>
    <t>calendar orientativ in functie de aprobarea schemei de ajutor regional + minimis</t>
  </si>
  <si>
    <t xml:space="preserve">IMM-uri, APL-uri, parteneriate între APL-uri, IMM-uri, ONG-uri - din mediul urban și rural </t>
  </si>
  <si>
    <r>
      <t xml:space="preserve"> Sprijinirea companiilor prin intermediul infrastructurilor suport de afaceri - </t>
    </r>
    <r>
      <rPr>
        <b/>
        <sz val="24"/>
        <rFont val="Calibri"/>
        <family val="2"/>
        <scheme val="minor"/>
      </rPr>
      <t>parcuri
industriale</t>
    </r>
    <r>
      <rPr>
        <sz val="24"/>
        <rFont val="Calibri"/>
        <family val="2"/>
        <scheme val="minor"/>
      </rPr>
      <t xml:space="preserve"> 
 (1.5) </t>
    </r>
  </si>
  <si>
    <t>martie 2026</t>
  </si>
  <si>
    <t>aprilie 2026</t>
  </si>
  <si>
    <t>august 2026</t>
  </si>
  <si>
    <t>iunie 2026</t>
  </si>
  <si>
    <t>noiembrie 2026</t>
  </si>
  <si>
    <t>mai 2026</t>
  </si>
  <si>
    <t>decembrie 2026</t>
  </si>
  <si>
    <t>Tip apel
competitiv/ necompetitiv</t>
  </si>
  <si>
    <t>iulie 2026</t>
  </si>
  <si>
    <t>Dată ESTIMATĂ publicare ghid final
(ll/an)</t>
  </si>
  <si>
    <t xml:space="preserve">Dată ESTIMATĂ deschidere apel (ll/an) </t>
  </si>
  <si>
    <t>februarie 2026</t>
  </si>
  <si>
    <t>septembrie 2026</t>
  </si>
  <si>
    <t>Locuințe</t>
  </si>
  <si>
    <t>Asigurarea accesului la locuințe sociale/cu caracter social</t>
  </si>
  <si>
    <t>OS 4.7 Promovarea accesului la locuinţe la preţuri accesibile și durabile.</t>
  </si>
  <si>
    <t>OP4, OS 4.7</t>
  </si>
  <si>
    <t>octombrie 2026</t>
  </si>
  <si>
    <t>UAT-uri</t>
  </si>
  <si>
    <t>UAT-uri din mediul rural si urban (documentatii pregatite prin instrumentul ELENA)</t>
  </si>
  <si>
    <t>OP 2, OS 2.1</t>
  </si>
  <si>
    <t>OS 2.1  Promovarea măsurilor de eficiență energetică și reducerea emisiilor de gaze cu efect de seră
Sprijinirea eficientei energetice in cladiri publice, inclusiv a celor cu statut de monument istoric</t>
  </si>
  <si>
    <t>Sprijinirea eficientei energetice in cladiri publice, inclusiv a celor cu statut de monument istoric (2.1 B) (proiecte ale caror documentatii au fost pregatite prin instrumentul ELENA)</t>
  </si>
  <si>
    <t xml:space="preserve">Energie si eficienta energetica </t>
  </si>
  <si>
    <t>Sprijinirea dezvoltarii infrastructurii educationale - invatamantul primar și secundar (5.2)</t>
  </si>
  <si>
    <t>UAT-uri, Instituții ale administraţiei publice locale, Instituții de învățământ de stat (învățământul primar si secundar), Asociaţiile de Dezvoltare Intercomunitară înfiinţate conform prevederilor legale, Parteneriatele între entitățile de mai sus.</t>
  </si>
  <si>
    <t>OS 2.10 Sprijinirea investiţiilor care vizează reconstrucţia ca răspuns la un dezastru natural produs în perioada 1 ianuarie 2024-31 decembrie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</si>
</sst>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418]mmmm\-yy;@"/>
  </numFmts>
  <fonts count="12"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4"/>
      <color theme="1"/>
      <name val="Calibri"/>
      <family val="2"/>
      <charset val="238"/>
      <scheme val="minor"/>
    </font>
    <font>
      <b/>
      <sz val="14"/>
      <color theme="1"/>
      <name val="Calibri"/>
      <family val="2"/>
      <scheme val="minor"/>
    </font>
    <font>
      <sz val="22"/>
      <name val="Trebuchet MS"/>
      <family val="2"/>
    </font>
    <font>
      <b/>
      <sz val="22"/>
      <name val="Trebuchet MS"/>
      <family val="2"/>
    </font>
    <font>
      <sz val="8"/>
      <name val="Calibri"/>
      <family val="2"/>
      <charset val="238"/>
      <scheme val="minor"/>
    </font>
    <font>
      <b/>
      <sz val="24"/>
      <name val="Calibri"/>
      <family val="2"/>
      <scheme val="minor"/>
    </font>
    <font>
      <sz val="24"/>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4"/>
        <bgColor indexed="64"/>
      </patternFill>
    </fill>
    <fill>
      <patternFill patternType="solid">
        <fgColor theme="9" tint="0.79998168889431442"/>
        <bgColor indexed="64"/>
      </patternFill>
    </fill>
    <fill>
      <patternFill patternType="solid">
        <fgColor rgb="FF92D050"/>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bottom style="thin">
        <color indexed="64"/>
      </bottom>
      <diagonal/>
    </border>
  </borders>
  <cellStyleXfs count="9">
    <xf numFmtId="0" fontId="0" fillId="0" borderId="0"/>
    <xf numFmtId="0" fontId="3" fillId="0" borderId="0"/>
    <xf numFmtId="43" fontId="2" fillId="0" borderId="0" applyFont="0" applyFill="0" applyBorder="0" applyAlignment="0" applyProtection="0"/>
    <xf numFmtId="0" fontId="3" fillId="0" borderId="0"/>
    <xf numFmtId="164" fontId="3" fillId="0" borderId="0" applyFont="0" applyFill="0" applyBorder="0" applyAlignment="0" applyProtection="0"/>
    <xf numFmtId="0" fontId="2" fillId="0" borderId="0"/>
    <xf numFmtId="0" fontId="4" fillId="0" borderId="0"/>
    <xf numFmtId="0" fontId="3" fillId="0" borderId="0"/>
    <xf numFmtId="0" fontId="1" fillId="0" borderId="0"/>
  </cellStyleXfs>
  <cellXfs count="55">
    <xf numFmtId="0" fontId="0" fillId="0" borderId="0" xfId="0"/>
    <xf numFmtId="0" fontId="0" fillId="0" borderId="0" xfId="0" pivotButton="1"/>
    <xf numFmtId="0" fontId="0" fillId="0" borderId="0" xfId="0" applyAlignment="1">
      <alignment horizontal="left"/>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top" wrapText="1"/>
    </xf>
    <xf numFmtId="0" fontId="6"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4" fontId="5" fillId="0" borderId="1" xfId="0" applyNumberFormat="1" applyFont="1" applyBorder="1" applyAlignment="1">
      <alignment horizontal="center" vertical="top"/>
    </xf>
    <xf numFmtId="4" fontId="6" fillId="2" borderId="1" xfId="0" applyNumberFormat="1" applyFont="1" applyFill="1" applyBorder="1" applyAlignment="1">
      <alignment horizontal="center" vertical="top"/>
    </xf>
    <xf numFmtId="3" fontId="5" fillId="0" borderId="1" xfId="0" applyNumberFormat="1" applyFont="1" applyBorder="1" applyAlignment="1">
      <alignment horizontal="center" vertical="top"/>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top" wrapText="1"/>
    </xf>
    <xf numFmtId="3" fontId="5" fillId="3" borderId="1" xfId="0" applyNumberFormat="1" applyFont="1" applyFill="1" applyBorder="1" applyAlignment="1">
      <alignment horizontal="center" vertical="top"/>
    </xf>
    <xf numFmtId="4" fontId="6" fillId="4" borderId="1" xfId="0" applyNumberFormat="1" applyFont="1" applyFill="1" applyBorder="1" applyAlignment="1">
      <alignment horizontal="center" vertical="center" wrapText="1"/>
    </xf>
    <xf numFmtId="1" fontId="0" fillId="0" borderId="0" xfId="0" applyNumberFormat="1"/>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6" borderId="0" xfId="0" applyFont="1" applyFill="1" applyAlignment="1">
      <alignment horizontal="center" vertical="center" wrapText="1"/>
    </xf>
    <xf numFmtId="0" fontId="8" fillId="5" borderId="0" xfId="0" applyFont="1" applyFill="1" applyAlignment="1">
      <alignment horizontal="center" vertical="center" wrapText="1"/>
    </xf>
    <xf numFmtId="0" fontId="11" fillId="7" borderId="1" xfId="0" applyFont="1" applyFill="1" applyBorder="1" applyAlignment="1">
      <alignment horizontal="center" vertical="center" wrapText="1"/>
    </xf>
    <xf numFmtId="3" fontId="11" fillId="7" borderId="1" xfId="0" applyNumberFormat="1" applyFont="1" applyFill="1" applyBorder="1" applyAlignment="1">
      <alignment horizontal="center" vertical="center" wrapText="1"/>
    </xf>
    <xf numFmtId="16" fontId="11" fillId="7"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16" fontId="11" fillId="4" borderId="1" xfId="0" applyNumberFormat="1" applyFont="1" applyFill="1" applyBorder="1" applyAlignment="1">
      <alignment horizontal="center" vertical="center" wrapText="1"/>
    </xf>
    <xf numFmtId="3" fontId="11" fillId="4" borderId="1" xfId="0" applyNumberFormat="1" applyFont="1" applyFill="1" applyBorder="1" applyAlignment="1">
      <alignment horizontal="center" vertical="center" wrapText="1"/>
    </xf>
    <xf numFmtId="0" fontId="11" fillId="7" borderId="1" xfId="0" applyFont="1" applyFill="1" applyBorder="1" applyAlignment="1">
      <alignment horizontal="center" vertical="center"/>
    </xf>
    <xf numFmtId="0" fontId="11" fillId="4" borderId="1" xfId="0" applyFont="1" applyFill="1" applyBorder="1" applyAlignment="1">
      <alignment horizontal="center" vertical="center"/>
    </xf>
    <xf numFmtId="0" fontId="11" fillId="4" borderId="1" xfId="0" applyFont="1" applyFill="1" applyBorder="1" applyAlignment="1">
      <alignment horizontal="left" vertical="center" wrapText="1"/>
    </xf>
    <xf numFmtId="0" fontId="11" fillId="8" borderId="1" xfId="0" applyFont="1" applyFill="1" applyBorder="1" applyAlignment="1">
      <alignment horizontal="center" vertical="top" wrapText="1"/>
    </xf>
    <xf numFmtId="0" fontId="11" fillId="8" borderId="1" xfId="0" applyFont="1" applyFill="1" applyBorder="1" applyAlignment="1">
      <alignment horizontal="left" vertical="top" wrapText="1"/>
    </xf>
    <xf numFmtId="0" fontId="11" fillId="8" borderId="1" xfId="0" applyFont="1" applyFill="1" applyBorder="1" applyAlignment="1">
      <alignment horizontal="center" vertical="center" wrapText="1"/>
    </xf>
    <xf numFmtId="0" fontId="11" fillId="8" borderId="1" xfId="0" applyFont="1" applyFill="1" applyBorder="1" applyAlignment="1">
      <alignment horizontal="center" vertical="center"/>
    </xf>
    <xf numFmtId="3" fontId="10" fillId="8" borderId="1" xfId="0" applyNumberFormat="1" applyFont="1" applyFill="1" applyBorder="1" applyAlignment="1">
      <alignment horizontal="center" vertical="center" wrapText="1"/>
    </xf>
    <xf numFmtId="0" fontId="11" fillId="8" borderId="1" xfId="0" applyFont="1" applyFill="1" applyBorder="1" applyAlignment="1">
      <alignment horizontal="center" vertical="top"/>
    </xf>
    <xf numFmtId="165" fontId="11" fillId="8" borderId="1" xfId="0" applyNumberFormat="1" applyFont="1" applyFill="1" applyBorder="1" applyAlignment="1">
      <alignment vertical="top" wrapText="1"/>
    </xf>
    <xf numFmtId="165" fontId="11" fillId="8" borderId="1" xfId="0" applyNumberFormat="1" applyFont="1" applyFill="1" applyBorder="1" applyAlignment="1">
      <alignment vertical="top"/>
    </xf>
    <xf numFmtId="0" fontId="7"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vertical="center"/>
    </xf>
    <xf numFmtId="3" fontId="7" fillId="6" borderId="0" xfId="0" applyNumberFormat="1" applyFont="1" applyFill="1" applyAlignment="1">
      <alignment horizontal="center" vertical="top" wrapText="1"/>
    </xf>
    <xf numFmtId="14" fontId="7" fillId="0" borderId="0" xfId="0" applyNumberFormat="1" applyFont="1" applyAlignment="1">
      <alignment vertical="top" wrapText="1"/>
    </xf>
    <xf numFmtId="14" fontId="7" fillId="0" borderId="0" xfId="0" applyNumberFormat="1" applyFont="1" applyAlignment="1">
      <alignment vertical="top"/>
    </xf>
    <xf numFmtId="3" fontId="7" fillId="0" borderId="0" xfId="0" applyNumberFormat="1" applyFont="1" applyAlignment="1">
      <alignment horizontal="center" vertical="top" wrapText="1"/>
    </xf>
    <xf numFmtId="49" fontId="11" fillId="7" borderId="3" xfId="0" applyNumberFormat="1" applyFont="1" applyFill="1" applyBorder="1" applyAlignment="1">
      <alignment horizontal="center" vertical="center" wrapText="1"/>
    </xf>
    <xf numFmtId="49" fontId="11" fillId="4" borderId="3" xfId="0" applyNumberFormat="1" applyFont="1" applyFill="1" applyBorder="1" applyAlignment="1">
      <alignment horizontal="center" vertical="center" wrapText="1"/>
    </xf>
    <xf numFmtId="49" fontId="11" fillId="7" borderId="1" xfId="0" applyNumberFormat="1" applyFont="1" applyFill="1" applyBorder="1" applyAlignment="1">
      <alignment horizontal="center" vertical="center" wrapText="1"/>
    </xf>
    <xf numFmtId="49" fontId="11" fillId="4" borderId="1" xfId="0" applyNumberFormat="1" applyFont="1" applyFill="1" applyBorder="1" applyAlignment="1">
      <alignment horizontal="center" vertical="center" wrapText="1"/>
    </xf>
    <xf numFmtId="0" fontId="8" fillId="0" borderId="0" xfId="0" applyFont="1" applyAlignment="1">
      <alignment horizontal="left" vertical="top"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3" fontId="10" fillId="2" borderId="1" xfId="0" applyNumberFormat="1" applyFont="1" applyFill="1" applyBorder="1" applyAlignment="1">
      <alignment horizontal="center" vertical="center" wrapText="1"/>
    </xf>
    <xf numFmtId="0" fontId="7" fillId="0" borderId="0" xfId="0" applyFont="1" applyAlignment="1">
      <alignment horizontal="left" vertical="center" wrapText="1"/>
    </xf>
  </cellXfs>
  <cellStyles count="9">
    <cellStyle name="Comma 2" xfId="2" xr:uid="{00000000-0005-0000-0000-000000000000}"/>
    <cellStyle name="Comma 3" xfId="4" xr:uid="{00000000-0005-0000-0000-000001000000}"/>
    <cellStyle name="Normal" xfId="0" builtinId="0"/>
    <cellStyle name="Normal 2" xfId="1" xr:uid="{00000000-0005-0000-0000-000003000000}"/>
    <cellStyle name="Normal 2 2 2" xfId="6" xr:uid="{00000000-0005-0000-0000-000004000000}"/>
    <cellStyle name="Normal 2 3 3 2" xfId="7" xr:uid="{00000000-0005-0000-0000-000005000000}"/>
    <cellStyle name="Normal 2 3 5 2 3 2 2" xfId="5" xr:uid="{00000000-0005-0000-0000-000006000000}"/>
    <cellStyle name="Normal 26 2" xfId="3" xr:uid="{00000000-0005-0000-0000-000007000000}"/>
    <cellStyle name="Normal 26 2 2" xfId="8" xr:uid="{00000000-0005-0000-0000-000008000000}"/>
  </cellStyles>
  <dxfs count="1">
    <dxf>
      <numFmt numFmtId="1" formatCode="0"/>
    </dxf>
  </dxfs>
  <tableStyles count="0" defaultTableStyle="TableStyleMedium2" defaultPivotStyle="PivotStyleLight16"/>
  <colors>
    <mruColors>
      <color rgb="FFFFCCFF"/>
      <color rgb="FFFF99FF"/>
      <color rgb="FFFF33CC"/>
      <color rgb="FFCCECFF"/>
      <color rgb="FFFFFFCC"/>
      <color rgb="FF000099"/>
      <color rgb="FF66FF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[Calendar_apeluri_PRSE_2026_18.12.2025.xlsx]Sheet1Pivot chart 0!PivotTable3</c:name>
    <c:fmtId val="0"/>
  </c:pivotSource>
  <c:chart>
    <c:autoTitleDeleted val="0"/>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pivotFmt>
      <c:pivotFmt>
        <c:idx val="4"/>
        <c:spPr>
          <a:solidFill>
            <a:schemeClr val="accent1"/>
          </a:solidFill>
          <a:ln>
            <a:noFill/>
          </a:ln>
          <a:effectLst/>
        </c:spPr>
        <c:marker>
          <c:symbol val="none"/>
        </c:marker>
      </c:pivotFmt>
      <c:pivotFmt>
        <c:idx val="5"/>
        <c:spPr>
          <a:solidFill>
            <a:schemeClr val="accent1"/>
          </a:solidFill>
          <a:ln>
            <a:noFill/>
          </a:ln>
          <a:effectLst/>
        </c:spPr>
        <c:marker>
          <c:symbol val="none"/>
        </c:marke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pivotFmt>
      <c:pivotFmt>
        <c:idx val="8"/>
        <c:spPr>
          <a:solidFill>
            <a:schemeClr val="accent1"/>
          </a:solidFill>
          <a:ln>
            <a:noFill/>
          </a:ln>
          <a:effectLst/>
        </c:spPr>
        <c:marker>
          <c:symbol val="none"/>
        </c:marker>
      </c:pivotFmt>
      <c:pivotFmt>
        <c:idx val="9"/>
        <c:spPr>
          <a:solidFill>
            <a:schemeClr val="accent1"/>
          </a:solidFill>
          <a:ln>
            <a:noFill/>
          </a:ln>
          <a:effectLst/>
        </c:spPr>
        <c:marker>
          <c:symbol val="none"/>
        </c:marker>
      </c:pivotFmt>
      <c:pivotFmt>
        <c:idx val="10"/>
        <c:spPr>
          <a:solidFill>
            <a:schemeClr val="accent1"/>
          </a:solidFill>
          <a:ln>
            <a:noFill/>
          </a:ln>
          <a:effectLst/>
        </c:spPr>
        <c:marker>
          <c:symbol val="none"/>
        </c:marker>
      </c:pivotFmt>
      <c:pivotFmt>
        <c:idx val="11"/>
        <c:spPr>
          <a:solidFill>
            <a:schemeClr val="accent1"/>
          </a:solidFill>
          <a:ln>
            <a:noFill/>
          </a:ln>
          <a:effectLst/>
        </c:spPr>
        <c:marker>
          <c:symbol val="none"/>
        </c:marker>
      </c:pivotFmt>
      <c:pivotFmt>
        <c:idx val="12"/>
        <c:spPr>
          <a:solidFill>
            <a:schemeClr val="accent1"/>
          </a:solidFill>
          <a:ln>
            <a:noFill/>
          </a:ln>
          <a:effectLst/>
        </c:spPr>
        <c:marker>
          <c:symbol val="none"/>
        </c:marker>
      </c:pivotFmt>
      <c:pivotFmt>
        <c:idx val="13"/>
        <c:spPr>
          <a:solidFill>
            <a:schemeClr val="accent1"/>
          </a:solidFill>
          <a:ln>
            <a:noFill/>
          </a:ln>
          <a:effectLst/>
        </c:spPr>
        <c:marker>
          <c:symbol val="none"/>
        </c:marker>
      </c:pivotFmt>
      <c:pivotFmt>
        <c:idx val="14"/>
        <c:spPr>
          <a:solidFill>
            <a:schemeClr val="accent1"/>
          </a:solidFill>
          <a:ln>
            <a:noFill/>
          </a:ln>
          <a:effectLst/>
        </c:spPr>
        <c:marker>
          <c:symbol val="none"/>
        </c:marker>
      </c:pivotFmt>
      <c:pivotFmt>
        <c:idx val="15"/>
        <c:spPr>
          <a:solidFill>
            <a:schemeClr val="accent1"/>
          </a:solidFill>
          <a:ln>
            <a:noFill/>
          </a:ln>
          <a:effectLst/>
        </c:spPr>
        <c:marker>
          <c:symbol val="none"/>
        </c:marker>
      </c:pivotFmt>
      <c:pivotFmt>
        <c:idx val="1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3990940671710434"/>
          <c:y val="0.14249781277340332"/>
          <c:w val="0.62199582937027353"/>
          <c:h val="0.54573818897637794"/>
        </c:manualLayout>
      </c:layout>
      <c:barChart>
        <c:barDir val="col"/>
        <c:grouping val="clustered"/>
        <c:varyColors val="0"/>
        <c:ser>
          <c:idx val="0"/>
          <c:order val="0"/>
          <c:tx>
            <c:strRef>
              <c:f>'Sheet1Pivot chart 0'!$B$3</c:f>
              <c:strCache>
                <c:ptCount val="1"/>
                <c:pt idx="0">
                  <c:v>Nr. total apeluri planificate  </c:v>
                </c:pt>
              </c:strCache>
            </c:strRef>
          </c:tx>
          <c:spPr>
            <a:solidFill>
              <a:schemeClr val="accent1"/>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0'!$B$4:$B$20</c:f>
              <c:numCache>
                <c:formatCode>General</c:formatCode>
                <c:ptCount val="16"/>
                <c:pt idx="0">
                  <c:v>5</c:v>
                </c:pt>
                <c:pt idx="1">
                  <c:v>20</c:v>
                </c:pt>
                <c:pt idx="2">
                  <c:v>16</c:v>
                </c:pt>
                <c:pt idx="3">
                  <c:v>59</c:v>
                </c:pt>
                <c:pt idx="4">
                  <c:v>28</c:v>
                </c:pt>
                <c:pt idx="5">
                  <c:v>28</c:v>
                </c:pt>
                <c:pt idx="6">
                  <c:v>35</c:v>
                </c:pt>
                <c:pt idx="7">
                  <c:v>40</c:v>
                </c:pt>
                <c:pt idx="8">
                  <c:v>45</c:v>
                </c:pt>
                <c:pt idx="9">
                  <c:v>25</c:v>
                </c:pt>
                <c:pt idx="10">
                  <c:v>57</c:v>
                </c:pt>
                <c:pt idx="11">
                  <c:v>29</c:v>
                </c:pt>
                <c:pt idx="12">
                  <c:v>97</c:v>
                </c:pt>
                <c:pt idx="13">
                  <c:v>15</c:v>
                </c:pt>
                <c:pt idx="15">
                  <c:v>94</c:v>
                </c:pt>
              </c:numCache>
            </c:numRef>
          </c:val>
          <c:extLst>
            <c:ext xmlns:c16="http://schemas.microsoft.com/office/drawing/2014/chart" uri="{C3380CC4-5D6E-409C-BE32-E72D297353CC}">
              <c16:uniqueId val="{00000010-B86B-411C-98C5-BBCA5F02F3A8}"/>
            </c:ext>
          </c:extLst>
        </c:ser>
        <c:ser>
          <c:idx val="1"/>
          <c:order val="1"/>
          <c:tx>
            <c:strRef>
              <c:f>'Sheet1Pivot chart 0'!$C$3</c:f>
              <c:strCache>
                <c:ptCount val="1"/>
                <c:pt idx="0">
                  <c:v>Nr. apeluri  deschise in 2023  </c:v>
                </c:pt>
              </c:strCache>
            </c:strRef>
          </c:tx>
          <c:spPr>
            <a:solidFill>
              <a:schemeClr val="accent2"/>
            </a:solidFill>
            <a:ln>
              <a:noFill/>
            </a:ln>
            <a:effectLst/>
          </c:spPr>
          <c:invertIfNegative val="0"/>
          <c:cat>
            <c:strRef>
              <c:f>'Sheet1Pivot chart 0'!$A$4:$A$20</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0'!$C$4:$C$20</c:f>
              <c:numCache>
                <c:formatCode>General</c:formatCode>
                <c:ptCount val="16"/>
                <c:pt idx="0">
                  <c:v>5</c:v>
                </c:pt>
                <c:pt idx="1">
                  <c:v>20</c:v>
                </c:pt>
                <c:pt idx="2">
                  <c:v>16</c:v>
                </c:pt>
                <c:pt idx="3">
                  <c:v>32</c:v>
                </c:pt>
                <c:pt idx="4">
                  <c:v>12</c:v>
                </c:pt>
                <c:pt idx="5">
                  <c:v>22</c:v>
                </c:pt>
                <c:pt idx="6">
                  <c:v>31</c:v>
                </c:pt>
                <c:pt idx="7">
                  <c:v>17</c:v>
                </c:pt>
                <c:pt idx="8">
                  <c:v>45</c:v>
                </c:pt>
                <c:pt idx="9">
                  <c:v>24</c:v>
                </c:pt>
                <c:pt idx="10">
                  <c:v>53</c:v>
                </c:pt>
                <c:pt idx="11">
                  <c:v>26</c:v>
                </c:pt>
                <c:pt idx="12">
                  <c:v>63</c:v>
                </c:pt>
                <c:pt idx="13">
                  <c:v>15</c:v>
                </c:pt>
                <c:pt idx="15">
                  <c:v>94</c:v>
                </c:pt>
              </c:numCache>
            </c:numRef>
          </c:val>
          <c:extLst>
            <c:ext xmlns:c16="http://schemas.microsoft.com/office/drawing/2014/chart" uri="{C3380CC4-5D6E-409C-BE32-E72D297353CC}">
              <c16:uniqueId val="{00000011-B86B-411C-98C5-BBCA5F02F3A8}"/>
            </c:ext>
          </c:extLst>
        </c:ser>
        <c:dLbls>
          <c:showLegendKey val="0"/>
          <c:showVal val="0"/>
          <c:showCatName val="0"/>
          <c:showSerName val="0"/>
          <c:showPercent val="0"/>
          <c:showBubbleSize val="0"/>
        </c:dLbls>
        <c:gapWidth val="219"/>
        <c:overlap val="-27"/>
        <c:axId val="332526408"/>
        <c:axId val="332526800"/>
      </c:barChart>
      <c:catAx>
        <c:axId val="332526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526800"/>
        <c:crosses val="autoZero"/>
        <c:auto val="1"/>
        <c:lblAlgn val="ctr"/>
        <c:lblOffset val="100"/>
        <c:noMultiLvlLbl val="0"/>
      </c:catAx>
      <c:valAx>
        <c:axId val="332526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3252640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[Calendar_apeluri_PRSE_2026_18.12.2025.xlsx]Sheet1Pivot chart 0!PivotTable4</c:name>
    <c:fmtId val="0"/>
  </c:pivotSource>
  <c:chart>
    <c:autoTitleDeleted val="0"/>
    <c:pivotFmts>
      <c:pivotFmt>
        <c:idx val="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9576516422779491"/>
          <c:y val="6.4675657190958039E-2"/>
          <c:w val="0.66315187501711315"/>
          <c:h val="0.70862494081335603"/>
        </c:manualLayout>
      </c:layout>
      <c:barChart>
        <c:barDir val="col"/>
        <c:grouping val="clustered"/>
        <c:varyColors val="0"/>
        <c:ser>
          <c:idx val="0"/>
          <c:order val="0"/>
          <c:tx>
            <c:strRef>
              <c:f>'Sheet1Pivot chart 0'!$G$22</c:f>
              <c:strCache>
                <c:ptCount val="1"/>
                <c:pt idx="0">
                  <c:v>Sum of Buget total Apeluri 2023  (mil. euro)</c:v>
                </c:pt>
              </c:strCache>
            </c:strRef>
          </c:tx>
          <c:spPr>
            <a:solidFill>
              <a:schemeClr val="accent1"/>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0'!$G$23:$G$39</c:f>
              <c:numCache>
                <c:formatCode>0</c:formatCode>
                <c:ptCount val="16"/>
                <c:pt idx="0">
                  <c:v>959.43086400000004</c:v>
                </c:pt>
                <c:pt idx="1">
                  <c:v>1953.4533220000001</c:v>
                </c:pt>
                <c:pt idx="2">
                  <c:v>5254.2033190000002</c:v>
                </c:pt>
                <c:pt idx="3">
                  <c:v>1913.53927862975</c:v>
                </c:pt>
                <c:pt idx="4">
                  <c:v>1128.1608819999999</c:v>
                </c:pt>
                <c:pt idx="5">
                  <c:v>1298.1652005000001</c:v>
                </c:pt>
                <c:pt idx="6">
                  <c:v>1245.36919464882</c:v>
                </c:pt>
                <c:pt idx="7">
                  <c:v>958.8</c:v>
                </c:pt>
                <c:pt idx="8">
                  <c:v>1312.4111618499999</c:v>
                </c:pt>
                <c:pt idx="9">
                  <c:v>1292.5776103399999</c:v>
                </c:pt>
                <c:pt idx="10">
                  <c:v>1273.0753087058799</c:v>
                </c:pt>
                <c:pt idx="11">
                  <c:v>1093.3688629999999</c:v>
                </c:pt>
                <c:pt idx="12">
                  <c:v>5470.8015566496697</c:v>
                </c:pt>
                <c:pt idx="13">
                  <c:v>9626.2365348799995</c:v>
                </c:pt>
                <c:pt idx="15">
                  <c:v>2530.738057</c:v>
                </c:pt>
              </c:numCache>
            </c:numRef>
          </c:val>
          <c:extLst>
            <c:ext xmlns:c16="http://schemas.microsoft.com/office/drawing/2014/chart" uri="{C3380CC4-5D6E-409C-BE32-E72D297353CC}">
              <c16:uniqueId val="{00000003-50B3-4E0A-9B47-2586A6A47B65}"/>
            </c:ext>
          </c:extLst>
        </c:ser>
        <c:ser>
          <c:idx val="1"/>
          <c:order val="1"/>
          <c:tx>
            <c:strRef>
              <c:f>'Sheet1Pivot chart 0'!$H$22</c:f>
              <c:strCache>
                <c:ptCount val="1"/>
                <c:pt idx="0">
                  <c:v>Sum of Buget UE apeluri 2023 (mil. euro) </c:v>
                </c:pt>
              </c:strCache>
            </c:strRef>
          </c:tx>
          <c:spPr>
            <a:solidFill>
              <a:schemeClr val="accent2"/>
            </a:solidFill>
            <a:ln>
              <a:noFill/>
            </a:ln>
            <a:effectLst/>
          </c:spPr>
          <c:invertIfNegative val="0"/>
          <c:cat>
            <c:strRef>
              <c:f>'Sheet1Pivot chart 0'!$F$23:$F$39</c:f>
              <c:strCache>
                <c:ptCount val="16"/>
                <c:pt idx="0">
                  <c:v>PAT</c:v>
                </c:pt>
                <c:pt idx="1">
                  <c:v>PCIDIF</c:v>
                </c:pt>
                <c:pt idx="2">
                  <c:v>PDD</c:v>
                </c:pt>
                <c:pt idx="3">
                  <c:v>PEO</c:v>
                </c:pt>
                <c:pt idx="4">
                  <c:v>PIDS</c:v>
                </c:pt>
                <c:pt idx="5">
                  <c:v>PR BI</c:v>
                </c:pt>
                <c:pt idx="6">
                  <c:v>PR C</c:v>
                </c:pt>
                <c:pt idx="7">
                  <c:v>PR NE</c:v>
                </c:pt>
                <c:pt idx="8">
                  <c:v>PR NV</c:v>
                </c:pt>
                <c:pt idx="9">
                  <c:v>PR S</c:v>
                </c:pt>
                <c:pt idx="10">
                  <c:v>PR SE</c:v>
                </c:pt>
                <c:pt idx="11">
                  <c:v>PR SV</c:v>
                </c:pt>
                <c:pt idx="12">
                  <c:v>PS</c:v>
                </c:pt>
                <c:pt idx="13">
                  <c:v>PT</c:v>
                </c:pt>
                <c:pt idx="14">
                  <c:v>PT V</c:v>
                </c:pt>
                <c:pt idx="15">
                  <c:v>PTJ</c:v>
                </c:pt>
              </c:strCache>
            </c:strRef>
          </c:cat>
          <c:val>
            <c:numRef>
              <c:f>'Sheet1Pivot chart 0'!$H$23:$H$39</c:f>
              <c:numCache>
                <c:formatCode>0</c:formatCode>
                <c:ptCount val="16"/>
                <c:pt idx="0">
                  <c:v>457.48787299999998</c:v>
                </c:pt>
                <c:pt idx="1">
                  <c:v>1464.0072379999999</c:v>
                </c:pt>
                <c:pt idx="2">
                  <c:v>4044.0736459999998</c:v>
                </c:pt>
                <c:pt idx="3">
                  <c:v>1559.902728</c:v>
                </c:pt>
                <c:pt idx="4">
                  <c:v>880.83</c:v>
                </c:pt>
                <c:pt idx="5">
                  <c:v>519.26607960000001</c:v>
                </c:pt>
                <c:pt idx="6">
                  <c:v>1033.840453</c:v>
                </c:pt>
                <c:pt idx="7">
                  <c:v>797.14</c:v>
                </c:pt>
                <c:pt idx="8">
                  <c:v>1092.579518</c:v>
                </c:pt>
                <c:pt idx="9">
                  <c:v>1070.5328149239999</c:v>
                </c:pt>
                <c:pt idx="10">
                  <c:v>1055.4144510000001</c:v>
                </c:pt>
                <c:pt idx="11">
                  <c:v>910.62470499999995</c:v>
                </c:pt>
                <c:pt idx="12">
                  <c:v>1955.51239259</c:v>
                </c:pt>
                <c:pt idx="13">
                  <c:v>4650.5153259999997</c:v>
                </c:pt>
                <c:pt idx="15">
                  <c:v>2139.7155298100001</c:v>
                </c:pt>
              </c:numCache>
            </c:numRef>
          </c:val>
          <c:extLst>
            <c:ext xmlns:c16="http://schemas.microsoft.com/office/drawing/2014/chart" uri="{C3380CC4-5D6E-409C-BE32-E72D297353CC}">
              <c16:uniqueId val="{00000004-50B3-4E0A-9B47-2586A6A47B65}"/>
            </c:ext>
          </c:extLst>
        </c:ser>
        <c:dLbls>
          <c:showLegendKey val="0"/>
          <c:showVal val="0"/>
          <c:showCatName val="0"/>
          <c:showSerName val="0"/>
          <c:showPercent val="0"/>
          <c:showBubbleSize val="0"/>
        </c:dLbls>
        <c:gapWidth val="219"/>
        <c:overlap val="-27"/>
        <c:axId val="263729016"/>
        <c:axId val="221554136"/>
      </c:barChart>
      <c:catAx>
        <c:axId val="263729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21554136"/>
        <c:crosses val="autoZero"/>
        <c:auto val="1"/>
        <c:lblAlgn val="ctr"/>
        <c:lblOffset val="100"/>
        <c:noMultiLvlLbl val="0"/>
      </c:catAx>
      <c:valAx>
        <c:axId val="2215541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637290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legend>
      <c:legendPos val="r"/>
      <c:layout>
        <c:manualLayout>
          <c:xMode val="edge"/>
          <c:yMode val="edge"/>
          <c:x val="0.88550976080090205"/>
          <c:y val="0.42831512430656637"/>
          <c:w val="0.10859488179305514"/>
          <c:h val="0.3601477766281441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66676</xdr:colOff>
      <xdr:row>5</xdr:row>
      <xdr:rowOff>0</xdr:rowOff>
    </xdr:from>
    <xdr:to>
      <xdr:col>8</xdr:col>
      <xdr:colOff>504825</xdr:colOff>
      <xdr:row>19</xdr:row>
      <xdr:rowOff>76200</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400050</xdr:colOff>
      <xdr:row>19</xdr:row>
      <xdr:rowOff>95249</xdr:rowOff>
    </xdr:from>
    <xdr:to>
      <xdr:col>8</xdr:col>
      <xdr:colOff>504825</xdr:colOff>
      <xdr:row>41</xdr:row>
      <xdr:rowOff>180974</xdr:rowOff>
    </xdr:to>
    <xdr:graphicFrame macro="">
      <xdr:nvGraphicFramePr>
        <xdr:cNvPr id="3" name="Chart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aura Elena Marinas" refreshedDate="44964.815813310182" createdVersion="6" refreshedVersion="6" minRefreshableVersion="3" recordCount="16" xr:uid="{00000000-000A-0000-FFFF-FFFF00000000}">
  <cacheSource type="worksheet">
    <worksheetSource ref="A1:E17" sheet="Sheet9"/>
  </cacheSource>
  <cacheFields count="5">
    <cacheField name="Program" numFmtId="0">
      <sharedItems count="16">
        <s v="PR NE"/>
        <s v="PR SE"/>
        <s v="PR S"/>
        <s v="PR SV"/>
        <s v="PT V"/>
        <s v="PR NV"/>
        <s v="PR C"/>
        <s v="PR BI"/>
        <s v="PTJ"/>
        <s v="PS"/>
        <s v="PCIDIF"/>
        <s v="PEO"/>
        <s v="PIDS"/>
        <s v="PDD"/>
        <s v="PT"/>
        <s v="PAT"/>
      </sharedItems>
    </cacheField>
    <cacheField name="Nr. total apeluri planificate " numFmtId="0">
      <sharedItems containsString="0" containsBlank="1" containsNumber="1" containsInteger="1" minValue="5" maxValue="97"/>
    </cacheField>
    <cacheField name="Nr. apeluri  deschise in 2023" numFmtId="0">
      <sharedItems containsString="0" containsBlank="1" containsNumber="1" containsInteger="1" minValue="5" maxValue="94"/>
    </cacheField>
    <cacheField name="Buget total Apeluri 2023  (mil. euro)" numFmtId="3">
      <sharedItems containsString="0" containsBlank="1" containsNumber="1" minValue="958.8" maxValue="9626.2365348799995"/>
    </cacheField>
    <cacheField name="Buget UE apeluri 2023 (mil. euro) " numFmtId="3">
      <sharedItems containsString="0" containsBlank="1" containsNumber="1" minValue="457.48787299999998" maxValue="4650.5153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
  <r>
    <x v="0"/>
    <n v="40"/>
    <n v="17"/>
    <n v="958.8"/>
    <n v="797.14"/>
  </r>
  <r>
    <x v="1"/>
    <n v="57"/>
    <n v="53"/>
    <n v="1273.0753087058799"/>
    <n v="1055.4144510000001"/>
  </r>
  <r>
    <x v="2"/>
    <n v="25"/>
    <n v="24"/>
    <n v="1292.5776103399999"/>
    <n v="1070.5328149239999"/>
  </r>
  <r>
    <x v="3"/>
    <n v="29"/>
    <n v="26"/>
    <n v="1093.3688629999999"/>
    <n v="910.62470499999995"/>
  </r>
  <r>
    <x v="4"/>
    <m/>
    <m/>
    <m/>
    <m/>
  </r>
  <r>
    <x v="5"/>
    <n v="45"/>
    <n v="45"/>
    <n v="1312.4111618499999"/>
    <n v="1092.579518"/>
  </r>
  <r>
    <x v="6"/>
    <n v="35"/>
    <n v="31"/>
    <n v="1245.36919464882"/>
    <n v="1033.840453"/>
  </r>
  <r>
    <x v="7"/>
    <n v="28"/>
    <n v="22"/>
    <n v="1298.1652005000001"/>
    <n v="519.26607960000001"/>
  </r>
  <r>
    <x v="8"/>
    <n v="94"/>
    <n v="94"/>
    <n v="2530.738057"/>
    <n v="2139.7155298100001"/>
  </r>
  <r>
    <x v="9"/>
    <n v="97"/>
    <n v="63"/>
    <n v="5470.8015566496697"/>
    <n v="1955.51239259"/>
  </r>
  <r>
    <x v="10"/>
    <n v="20"/>
    <n v="20"/>
    <n v="1953.4533220000001"/>
    <n v="1464.0072379999999"/>
  </r>
  <r>
    <x v="11"/>
    <n v="59"/>
    <n v="32"/>
    <n v="1913.53927862975"/>
    <n v="1559.902728"/>
  </r>
  <r>
    <x v="12"/>
    <n v="28"/>
    <n v="12"/>
    <n v="1128.1608819999999"/>
    <n v="880.83"/>
  </r>
  <r>
    <x v="13"/>
    <n v="16"/>
    <n v="16"/>
    <n v="5254.2033190000002"/>
    <n v="4044.0736459999998"/>
  </r>
  <r>
    <x v="14"/>
    <n v="15"/>
    <n v="15"/>
    <n v="9626.2365348799995"/>
    <n v="4650.5153259999997"/>
  </r>
  <r>
    <x v="15"/>
    <n v="5"/>
    <n v="5"/>
    <n v="959.43086400000004"/>
    <n v="457.4878729999999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3"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A3:C20"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dataField="1" showAll="0"/>
    <pivotField dataField="1" showAll="0"/>
    <pivotField showAll="0" defaultSubtotal="0"/>
    <pivotField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Nr. total apeluri planificate  " fld="1" baseField="0" baseItem="0"/>
    <dataField name="Nr. apeluri  deschise in 2023  " fld="2" baseField="0" baseItem="0"/>
  </dataFields>
  <chartFormats count="2">
    <chartFormat chart="0" format="16" series="1">
      <pivotArea type="data" outline="0" fieldPosition="0">
        <references count="1">
          <reference field="4294967294" count="1" selected="0">
            <x v="0"/>
          </reference>
        </references>
      </pivotArea>
    </chartFormat>
    <chartFormat chart="0" format="1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4"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location ref="F22:H39" firstHeaderRow="0" firstDataRow="1" firstDataCol="1"/>
  <pivotFields count="5">
    <pivotField axis="axisRow" showAll="0">
      <items count="17">
        <item x="15"/>
        <item x="10"/>
        <item x="13"/>
        <item x="11"/>
        <item x="12"/>
        <item x="7"/>
        <item x="6"/>
        <item x="0"/>
        <item x="5"/>
        <item x="2"/>
        <item x="1"/>
        <item x="3"/>
        <item x="9"/>
        <item x="14"/>
        <item x="4"/>
        <item x="8"/>
        <item t="default"/>
      </items>
    </pivotField>
    <pivotField showAll="0"/>
    <pivotField showAll="0"/>
    <pivotField dataField="1" showAll="0" defaultSubtotal="0"/>
    <pivotField dataField="1" showAll="0" defaultSubtota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2">
    <i>
      <x/>
    </i>
    <i i="1">
      <x v="1"/>
    </i>
  </colItems>
  <dataFields count="2">
    <dataField name="Sum of Buget total Apeluri 2023  (mil. euro)" fld="3" baseField="0" baseItem="1"/>
    <dataField name="Sum of Buget UE apeluri 2023 (mil. euro) " fld="4" baseField="0" baseItem="1"/>
  </dataFields>
  <formats count="1">
    <format dxfId="0">
      <pivotArea outline="0" collapsedLevelsAreSubtotals="1" fieldPosition="0"/>
    </format>
  </formats>
  <chartFormats count="2">
    <chartFormat chart="0" format="3" series="1">
      <pivotArea type="data" outline="0" fieldPosition="0">
        <references count="1">
          <reference field="4294967294" count="1" selected="0">
            <x v="0"/>
          </reference>
        </references>
      </pivotArea>
    </chartFormat>
    <chartFormat chart="0"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7"/>
  <sheetViews>
    <sheetView tabSelected="1" view="pageBreakPreview" zoomScale="30" zoomScaleNormal="70" zoomScaleSheetLayoutView="30" workbookViewId="0">
      <pane xSplit="2" ySplit="5" topLeftCell="H6" activePane="bottomRight" state="frozen"/>
      <selection pane="topRight" activeCell="C1" sqref="C1"/>
      <selection pane="bottomLeft" activeCell="A6" sqref="A6"/>
      <selection pane="bottomRight" activeCell="J20" sqref="J20"/>
    </sheetView>
  </sheetViews>
  <sheetFormatPr defaultColWidth="9.109375" defaultRowHeight="50.1" customHeight="1" x14ac:dyDescent="0.3"/>
  <cols>
    <col min="1" max="1" width="12.6640625" style="38" customWidth="1"/>
    <col min="2" max="2" width="13" style="38" customWidth="1"/>
    <col min="3" max="3" width="22.33203125" style="38" customWidth="1"/>
    <col min="4" max="4" width="39.109375" style="39" customWidth="1"/>
    <col min="5" max="5" width="48.33203125" style="39" customWidth="1"/>
    <col min="6" max="6" width="104.88671875" style="17" customWidth="1"/>
    <col min="7" max="7" width="164.88671875" style="39" customWidth="1"/>
    <col min="8" max="8" width="50.44140625" style="17" customWidth="1"/>
    <col min="9" max="9" width="35.109375" style="17" customWidth="1"/>
    <col min="10" max="10" width="41.109375" style="44" customWidth="1"/>
    <col min="11" max="11" width="53.5546875" style="44" customWidth="1"/>
    <col min="12" max="12" width="27" style="17" customWidth="1"/>
    <col min="13" max="13" width="103" style="38" customWidth="1"/>
    <col min="14" max="14" width="50.109375" style="38" bestFit="1" customWidth="1"/>
    <col min="15" max="15" width="36.44140625" style="38" customWidth="1"/>
    <col min="16" max="16" width="36.88671875" style="42" customWidth="1"/>
    <col min="17" max="17" width="35.33203125" style="43" customWidth="1"/>
    <col min="18" max="18" width="84.5546875" style="38" customWidth="1"/>
    <col min="19" max="16384" width="9.109375" style="38"/>
  </cols>
  <sheetData>
    <row r="1" spans="2:18" s="17" customFormat="1" ht="50.1" customHeight="1" x14ac:dyDescent="0.3">
      <c r="B1" s="38"/>
      <c r="C1" s="38"/>
      <c r="D1" s="39"/>
      <c r="E1" s="39"/>
      <c r="G1" s="39"/>
      <c r="H1" s="40"/>
      <c r="J1" s="41"/>
      <c r="K1" s="41"/>
      <c r="M1" s="38"/>
      <c r="N1" s="38"/>
      <c r="O1" s="38"/>
      <c r="P1" s="42"/>
      <c r="Q1" s="43"/>
    </row>
    <row r="2" spans="2:18" s="17" customFormat="1" ht="78" customHeight="1" x14ac:dyDescent="0.3">
      <c r="B2" s="49" t="s">
        <v>142</v>
      </c>
      <c r="C2" s="49"/>
      <c r="D2" s="49"/>
      <c r="E2" s="49"/>
      <c r="F2" s="49"/>
      <c r="G2" s="49"/>
      <c r="H2" s="49"/>
      <c r="J2" s="41"/>
      <c r="K2" s="41"/>
      <c r="M2" s="38"/>
      <c r="N2" s="38"/>
      <c r="O2" s="38"/>
      <c r="P2" s="42"/>
      <c r="Q2" s="43"/>
    </row>
    <row r="3" spans="2:18" s="17" customFormat="1" ht="49.5" hidden="1" customHeight="1" x14ac:dyDescent="0.3">
      <c r="B3" s="38"/>
      <c r="C3" s="38"/>
      <c r="D3" s="39"/>
      <c r="E3" s="39"/>
      <c r="G3" s="39"/>
      <c r="H3" s="40"/>
      <c r="J3" s="44"/>
      <c r="K3" s="44"/>
      <c r="M3" s="38"/>
      <c r="N3" s="38"/>
      <c r="O3" s="38"/>
      <c r="P3" s="42"/>
      <c r="Q3" s="43"/>
    </row>
    <row r="4" spans="2:18" s="17" customFormat="1" ht="69.75" customHeight="1" x14ac:dyDescent="0.3">
      <c r="B4" s="50" t="s">
        <v>51</v>
      </c>
      <c r="C4" s="50" t="s">
        <v>2</v>
      </c>
      <c r="D4" s="50" t="s">
        <v>49</v>
      </c>
      <c r="E4" s="50" t="s">
        <v>52</v>
      </c>
      <c r="F4" s="50" t="s">
        <v>0</v>
      </c>
      <c r="G4" s="50" t="s">
        <v>1</v>
      </c>
      <c r="H4" s="50" t="s">
        <v>4</v>
      </c>
      <c r="I4" s="50" t="s">
        <v>5</v>
      </c>
      <c r="J4" s="53" t="s">
        <v>115</v>
      </c>
      <c r="K4" s="53" t="s">
        <v>114</v>
      </c>
      <c r="L4" s="50" t="s">
        <v>7</v>
      </c>
      <c r="M4" s="50" t="s">
        <v>6</v>
      </c>
      <c r="N4" s="50" t="s">
        <v>155</v>
      </c>
      <c r="O4" s="51" t="s">
        <v>157</v>
      </c>
      <c r="P4" s="50" t="s">
        <v>158</v>
      </c>
      <c r="Q4" s="50" t="s">
        <v>16</v>
      </c>
    </row>
    <row r="5" spans="2:18" s="17" customFormat="1" ht="137.4" customHeight="1" x14ac:dyDescent="0.3">
      <c r="B5" s="50"/>
      <c r="C5" s="50"/>
      <c r="D5" s="50"/>
      <c r="E5" s="50"/>
      <c r="F5" s="50"/>
      <c r="G5" s="50"/>
      <c r="H5" s="50"/>
      <c r="I5" s="50"/>
      <c r="J5" s="53"/>
      <c r="K5" s="53"/>
      <c r="L5" s="50"/>
      <c r="M5" s="50"/>
      <c r="N5" s="50"/>
      <c r="O5" s="52"/>
      <c r="P5" s="50"/>
      <c r="Q5" s="50"/>
    </row>
    <row r="6" spans="2:18" s="17" customFormat="1" ht="204.75" customHeight="1" x14ac:dyDescent="0.3">
      <c r="B6" s="21">
        <v>1</v>
      </c>
      <c r="C6" s="21" t="s">
        <v>56</v>
      </c>
      <c r="D6" s="21" t="s">
        <v>50</v>
      </c>
      <c r="E6" s="21" t="s">
        <v>59</v>
      </c>
      <c r="F6" s="21" t="s">
        <v>144</v>
      </c>
      <c r="G6" s="21" t="s">
        <v>60</v>
      </c>
      <c r="H6" s="21" t="s">
        <v>61</v>
      </c>
      <c r="I6" s="21" t="s">
        <v>62</v>
      </c>
      <c r="J6" s="22">
        <v>2000000</v>
      </c>
      <c r="K6" s="22">
        <v>1700000</v>
      </c>
      <c r="L6" s="21" t="s">
        <v>12</v>
      </c>
      <c r="M6" s="21" t="s">
        <v>143</v>
      </c>
      <c r="N6" s="21" t="s">
        <v>9</v>
      </c>
      <c r="O6" s="45" t="s">
        <v>148</v>
      </c>
      <c r="P6" s="47" t="s">
        <v>149</v>
      </c>
      <c r="Q6" s="47" t="s">
        <v>150</v>
      </c>
      <c r="R6" s="17" t="s">
        <v>122</v>
      </c>
    </row>
    <row r="7" spans="2:18" s="17" customFormat="1" ht="240.75" customHeight="1" x14ac:dyDescent="0.3">
      <c r="B7" s="21">
        <v>2</v>
      </c>
      <c r="C7" s="21" t="s">
        <v>56</v>
      </c>
      <c r="D7" s="21" t="s">
        <v>50</v>
      </c>
      <c r="E7" s="21" t="s">
        <v>59</v>
      </c>
      <c r="F7" s="23" t="s">
        <v>65</v>
      </c>
      <c r="G7" s="21" t="s">
        <v>60</v>
      </c>
      <c r="H7" s="21" t="s">
        <v>61</v>
      </c>
      <c r="I7" s="21" t="s">
        <v>62</v>
      </c>
      <c r="J7" s="22">
        <v>25262147.05882353</v>
      </c>
      <c r="K7" s="22">
        <v>21472825</v>
      </c>
      <c r="L7" s="21" t="s">
        <v>12</v>
      </c>
      <c r="M7" s="21" t="s">
        <v>140</v>
      </c>
      <c r="N7" s="21" t="s">
        <v>9</v>
      </c>
      <c r="O7" s="45" t="s">
        <v>149</v>
      </c>
      <c r="P7" s="47" t="s">
        <v>151</v>
      </c>
      <c r="Q7" s="47" t="s">
        <v>152</v>
      </c>
      <c r="R7" s="17" t="s">
        <v>123</v>
      </c>
    </row>
    <row r="8" spans="2:18" s="17" customFormat="1" ht="137.4" customHeight="1" x14ac:dyDescent="0.3">
      <c r="B8" s="21">
        <v>3</v>
      </c>
      <c r="C8" s="21" t="s">
        <v>56</v>
      </c>
      <c r="D8" s="21" t="s">
        <v>50</v>
      </c>
      <c r="E8" s="21" t="s">
        <v>59</v>
      </c>
      <c r="F8" s="23" t="s">
        <v>71</v>
      </c>
      <c r="G8" s="21" t="s">
        <v>60</v>
      </c>
      <c r="H8" s="21" t="s">
        <v>61</v>
      </c>
      <c r="I8" s="21" t="s">
        <v>62</v>
      </c>
      <c r="J8" s="22">
        <v>10370365</v>
      </c>
      <c r="K8" s="22">
        <v>8814810</v>
      </c>
      <c r="L8" s="21" t="s">
        <v>12</v>
      </c>
      <c r="M8" s="21" t="s">
        <v>66</v>
      </c>
      <c r="N8" s="21" t="s">
        <v>9</v>
      </c>
      <c r="O8" s="45" t="s">
        <v>149</v>
      </c>
      <c r="P8" s="47" t="s">
        <v>151</v>
      </c>
      <c r="Q8" s="47" t="s">
        <v>152</v>
      </c>
      <c r="R8" s="17" t="s">
        <v>124</v>
      </c>
    </row>
    <row r="9" spans="2:18" s="17" customFormat="1" ht="113.25" customHeight="1" x14ac:dyDescent="0.3">
      <c r="B9" s="21">
        <v>4</v>
      </c>
      <c r="C9" s="21" t="s">
        <v>56</v>
      </c>
      <c r="D9" s="21" t="s">
        <v>50</v>
      </c>
      <c r="E9" s="21" t="s">
        <v>59</v>
      </c>
      <c r="F9" s="23" t="s">
        <v>72</v>
      </c>
      <c r="G9" s="21" t="s">
        <v>60</v>
      </c>
      <c r="H9" s="21" t="s">
        <v>61</v>
      </c>
      <c r="I9" s="21" t="s">
        <v>62</v>
      </c>
      <c r="J9" s="22">
        <v>1764706</v>
      </c>
      <c r="K9" s="22">
        <v>1500000</v>
      </c>
      <c r="L9" s="21" t="s">
        <v>12</v>
      </c>
      <c r="M9" s="21" t="s">
        <v>63</v>
      </c>
      <c r="N9" s="21" t="s">
        <v>9</v>
      </c>
      <c r="O9" s="45" t="s">
        <v>153</v>
      </c>
      <c r="P9" s="47" t="s">
        <v>151</v>
      </c>
      <c r="Q9" s="47" t="s">
        <v>154</v>
      </c>
      <c r="R9" s="17" t="s">
        <v>122</v>
      </c>
    </row>
    <row r="10" spans="2:18" s="17" customFormat="1" ht="123.75" customHeight="1" x14ac:dyDescent="0.3">
      <c r="B10" s="21">
        <v>5</v>
      </c>
      <c r="C10" s="21" t="s">
        <v>56</v>
      </c>
      <c r="D10" s="21" t="s">
        <v>50</v>
      </c>
      <c r="E10" s="21" t="s">
        <v>67</v>
      </c>
      <c r="F10" s="23" t="s">
        <v>68</v>
      </c>
      <c r="G10" s="21" t="s">
        <v>76</v>
      </c>
      <c r="H10" s="21" t="s">
        <v>64</v>
      </c>
      <c r="I10" s="21" t="s">
        <v>62</v>
      </c>
      <c r="J10" s="22">
        <v>9090204</v>
      </c>
      <c r="K10" s="22">
        <v>7726673</v>
      </c>
      <c r="L10" s="21" t="s">
        <v>12</v>
      </c>
      <c r="M10" s="21" t="s">
        <v>69</v>
      </c>
      <c r="N10" s="21" t="s">
        <v>9</v>
      </c>
      <c r="O10" s="45" t="s">
        <v>148</v>
      </c>
      <c r="P10" s="47" t="s">
        <v>149</v>
      </c>
      <c r="Q10" s="47" t="s">
        <v>156</v>
      </c>
      <c r="R10" s="17" t="s">
        <v>122</v>
      </c>
    </row>
    <row r="11" spans="2:18" s="17" customFormat="1" ht="113.25" customHeight="1" x14ac:dyDescent="0.3">
      <c r="B11" s="24">
        <v>6</v>
      </c>
      <c r="C11" s="24" t="s">
        <v>56</v>
      </c>
      <c r="D11" s="24" t="s">
        <v>50</v>
      </c>
      <c r="E11" s="24" t="s">
        <v>67</v>
      </c>
      <c r="F11" s="25" t="s">
        <v>70</v>
      </c>
      <c r="G11" s="24" t="s">
        <v>76</v>
      </c>
      <c r="H11" s="24" t="s">
        <v>64</v>
      </c>
      <c r="I11" s="24" t="s">
        <v>73</v>
      </c>
      <c r="J11" s="26">
        <v>1572114</v>
      </c>
      <c r="K11" s="26">
        <v>1336297</v>
      </c>
      <c r="L11" s="24" t="s">
        <v>12</v>
      </c>
      <c r="M11" s="24" t="s">
        <v>69</v>
      </c>
      <c r="N11" s="24" t="s">
        <v>9</v>
      </c>
      <c r="O11" s="46" t="s">
        <v>148</v>
      </c>
      <c r="P11" s="48" t="s">
        <v>149</v>
      </c>
      <c r="Q11" s="48" t="s">
        <v>156</v>
      </c>
      <c r="R11" s="17" t="s">
        <v>122</v>
      </c>
    </row>
    <row r="12" spans="2:18" s="17" customFormat="1" ht="111.75" customHeight="1" x14ac:dyDescent="0.3">
      <c r="B12" s="21">
        <v>7</v>
      </c>
      <c r="C12" s="21" t="s">
        <v>56</v>
      </c>
      <c r="D12" s="21" t="s">
        <v>50</v>
      </c>
      <c r="E12" s="21" t="s">
        <v>67</v>
      </c>
      <c r="F12" s="23" t="s">
        <v>74</v>
      </c>
      <c r="G12" s="21" t="s">
        <v>76</v>
      </c>
      <c r="H12" s="21" t="s">
        <v>64</v>
      </c>
      <c r="I12" s="21" t="s">
        <v>62</v>
      </c>
      <c r="J12" s="22">
        <v>34470588</v>
      </c>
      <c r="K12" s="22">
        <v>29300000</v>
      </c>
      <c r="L12" s="21" t="s">
        <v>12</v>
      </c>
      <c r="M12" s="21" t="s">
        <v>117</v>
      </c>
      <c r="N12" s="21" t="s">
        <v>8</v>
      </c>
      <c r="O12" s="45" t="s">
        <v>151</v>
      </c>
      <c r="P12" s="47" t="s">
        <v>150</v>
      </c>
      <c r="Q12" s="47" t="s">
        <v>152</v>
      </c>
    </row>
    <row r="13" spans="2:18" s="17" customFormat="1" ht="111.75" customHeight="1" x14ac:dyDescent="0.3">
      <c r="B13" s="21">
        <v>8</v>
      </c>
      <c r="C13" s="21" t="s">
        <v>56</v>
      </c>
      <c r="D13" s="21" t="s">
        <v>50</v>
      </c>
      <c r="E13" s="21" t="s">
        <v>3</v>
      </c>
      <c r="F13" s="23" t="s">
        <v>147</v>
      </c>
      <c r="G13" s="21" t="s">
        <v>75</v>
      </c>
      <c r="H13" s="21" t="s">
        <v>44</v>
      </c>
      <c r="I13" s="21" t="s">
        <v>62</v>
      </c>
      <c r="J13" s="22">
        <v>41173340</v>
      </c>
      <c r="K13" s="22">
        <v>34997339</v>
      </c>
      <c r="L13" s="21" t="s">
        <v>12</v>
      </c>
      <c r="M13" s="21" t="s">
        <v>146</v>
      </c>
      <c r="N13" s="21" t="s">
        <v>9</v>
      </c>
      <c r="O13" s="45" t="s">
        <v>148</v>
      </c>
      <c r="P13" s="47" t="s">
        <v>153</v>
      </c>
      <c r="Q13" s="47" t="s">
        <v>156</v>
      </c>
      <c r="R13" s="17" t="s">
        <v>145</v>
      </c>
    </row>
    <row r="14" spans="2:18" s="17" customFormat="1" ht="137.4" customHeight="1" x14ac:dyDescent="0.3">
      <c r="B14" s="21">
        <v>9</v>
      </c>
      <c r="C14" s="21" t="s">
        <v>56</v>
      </c>
      <c r="D14" s="21" t="s">
        <v>50</v>
      </c>
      <c r="E14" s="21" t="s">
        <v>3</v>
      </c>
      <c r="F14" s="23" t="s">
        <v>119</v>
      </c>
      <c r="G14" s="21" t="s">
        <v>75</v>
      </c>
      <c r="H14" s="21" t="s">
        <v>44</v>
      </c>
      <c r="I14" s="21" t="s">
        <v>62</v>
      </c>
      <c r="J14" s="22">
        <v>11764706</v>
      </c>
      <c r="K14" s="22">
        <v>10000000</v>
      </c>
      <c r="L14" s="21" t="s">
        <v>12</v>
      </c>
      <c r="M14" s="21" t="s">
        <v>77</v>
      </c>
      <c r="N14" s="21" t="s">
        <v>9</v>
      </c>
      <c r="O14" s="45" t="s">
        <v>149</v>
      </c>
      <c r="P14" s="47" t="s">
        <v>153</v>
      </c>
      <c r="Q14" s="47" t="s">
        <v>152</v>
      </c>
      <c r="R14" s="17" t="s">
        <v>122</v>
      </c>
    </row>
    <row r="15" spans="2:18" s="17" customFormat="1" ht="137.4" customHeight="1" x14ac:dyDescent="0.3">
      <c r="B15" s="24">
        <v>10</v>
      </c>
      <c r="C15" s="24" t="s">
        <v>56</v>
      </c>
      <c r="D15" s="24" t="s">
        <v>50</v>
      </c>
      <c r="E15" s="24" t="s">
        <v>3</v>
      </c>
      <c r="F15" s="25" t="s">
        <v>105</v>
      </c>
      <c r="G15" s="24" t="s">
        <v>79</v>
      </c>
      <c r="H15" s="24" t="s">
        <v>44</v>
      </c>
      <c r="I15" s="24" t="s">
        <v>73</v>
      </c>
      <c r="J15" s="26">
        <v>4818066</v>
      </c>
      <c r="K15" s="26">
        <v>4095356</v>
      </c>
      <c r="L15" s="24" t="s">
        <v>12</v>
      </c>
      <c r="M15" s="24" t="s">
        <v>118</v>
      </c>
      <c r="N15" s="24" t="s">
        <v>9</v>
      </c>
      <c r="O15" s="46" t="s">
        <v>159</v>
      </c>
      <c r="P15" s="48" t="s">
        <v>149</v>
      </c>
      <c r="Q15" s="48" t="s">
        <v>153</v>
      </c>
      <c r="R15" s="17" t="s">
        <v>122</v>
      </c>
    </row>
    <row r="16" spans="2:18" s="17" customFormat="1" ht="137.4" customHeight="1" x14ac:dyDescent="0.3">
      <c r="B16" s="24">
        <v>11</v>
      </c>
      <c r="C16" s="24" t="s">
        <v>56</v>
      </c>
      <c r="D16" s="24" t="s">
        <v>50</v>
      </c>
      <c r="E16" s="24" t="s">
        <v>3</v>
      </c>
      <c r="F16" s="25" t="s">
        <v>80</v>
      </c>
      <c r="G16" s="24" t="s">
        <v>79</v>
      </c>
      <c r="H16" s="24" t="s">
        <v>44</v>
      </c>
      <c r="I16" s="24" t="s">
        <v>73</v>
      </c>
      <c r="J16" s="26">
        <v>9636132</v>
      </c>
      <c r="K16" s="26">
        <v>8190712</v>
      </c>
      <c r="L16" s="24" t="s">
        <v>12</v>
      </c>
      <c r="M16" s="24" t="s">
        <v>112</v>
      </c>
      <c r="N16" s="24" t="s">
        <v>9</v>
      </c>
      <c r="O16" s="46" t="s">
        <v>148</v>
      </c>
      <c r="P16" s="48" t="s">
        <v>153</v>
      </c>
      <c r="Q16" s="48" t="s">
        <v>151</v>
      </c>
      <c r="R16" s="17" t="s">
        <v>125</v>
      </c>
    </row>
    <row r="17" spans="2:18" s="17" customFormat="1" ht="137.4" customHeight="1" x14ac:dyDescent="0.3">
      <c r="B17" s="21">
        <v>12</v>
      </c>
      <c r="C17" s="21" t="s">
        <v>56</v>
      </c>
      <c r="D17" s="21" t="s">
        <v>50</v>
      </c>
      <c r="E17" s="21" t="s">
        <v>3</v>
      </c>
      <c r="F17" s="23" t="s">
        <v>81</v>
      </c>
      <c r="G17" s="21" t="s">
        <v>79</v>
      </c>
      <c r="H17" s="21" t="s">
        <v>44</v>
      </c>
      <c r="I17" s="21" t="s">
        <v>62</v>
      </c>
      <c r="J17" s="22">
        <v>1176471</v>
      </c>
      <c r="K17" s="22">
        <v>1000000</v>
      </c>
      <c r="L17" s="21" t="s">
        <v>12</v>
      </c>
      <c r="M17" s="21" t="s">
        <v>82</v>
      </c>
      <c r="N17" s="21" t="s">
        <v>9</v>
      </c>
      <c r="O17" s="45" t="s">
        <v>148</v>
      </c>
      <c r="P17" s="47" t="s">
        <v>149</v>
      </c>
      <c r="Q17" s="47" t="s">
        <v>150</v>
      </c>
      <c r="R17" s="17" t="s">
        <v>122</v>
      </c>
    </row>
    <row r="18" spans="2:18" s="17" customFormat="1" ht="210.75" customHeight="1" x14ac:dyDescent="0.3">
      <c r="B18" s="21">
        <v>13</v>
      </c>
      <c r="C18" s="21" t="s">
        <v>56</v>
      </c>
      <c r="D18" s="21" t="s">
        <v>50</v>
      </c>
      <c r="E18" s="21" t="s">
        <v>3</v>
      </c>
      <c r="F18" s="23" t="s">
        <v>83</v>
      </c>
      <c r="G18" s="21" t="s">
        <v>84</v>
      </c>
      <c r="H18" s="21" t="s">
        <v>78</v>
      </c>
      <c r="I18" s="21" t="s">
        <v>62</v>
      </c>
      <c r="J18" s="22">
        <v>4705882</v>
      </c>
      <c r="K18" s="22">
        <v>4000000</v>
      </c>
      <c r="L18" s="21" t="s">
        <v>12</v>
      </c>
      <c r="M18" s="21" t="s">
        <v>141</v>
      </c>
      <c r="N18" s="21" t="s">
        <v>9</v>
      </c>
      <c r="O18" s="45" t="s">
        <v>149</v>
      </c>
      <c r="P18" s="47" t="s">
        <v>153</v>
      </c>
      <c r="Q18" s="47" t="s">
        <v>160</v>
      </c>
      <c r="R18" s="17" t="s">
        <v>122</v>
      </c>
    </row>
    <row r="19" spans="2:18" s="17" customFormat="1" ht="137.4" customHeight="1" x14ac:dyDescent="0.3">
      <c r="B19" s="21">
        <v>14</v>
      </c>
      <c r="C19" s="21" t="s">
        <v>56</v>
      </c>
      <c r="D19" s="21" t="s">
        <v>50</v>
      </c>
      <c r="E19" s="21" t="s">
        <v>106</v>
      </c>
      <c r="F19" s="23" t="s">
        <v>85</v>
      </c>
      <c r="G19" s="21" t="s">
        <v>84</v>
      </c>
      <c r="H19" s="21" t="s">
        <v>78</v>
      </c>
      <c r="I19" s="21" t="s">
        <v>62</v>
      </c>
      <c r="J19" s="22">
        <v>1176471</v>
      </c>
      <c r="K19" s="22">
        <v>1000000</v>
      </c>
      <c r="L19" s="21" t="s">
        <v>12</v>
      </c>
      <c r="M19" s="21" t="s">
        <v>86</v>
      </c>
      <c r="N19" s="21" t="s">
        <v>8</v>
      </c>
      <c r="O19" s="45" t="s">
        <v>156</v>
      </c>
      <c r="P19" s="47" t="s">
        <v>150</v>
      </c>
      <c r="Q19" s="47" t="s">
        <v>160</v>
      </c>
    </row>
    <row r="20" spans="2:18" s="17" customFormat="1" ht="137.4" customHeight="1" x14ac:dyDescent="0.3">
      <c r="B20" s="21">
        <v>15</v>
      </c>
      <c r="C20" s="21" t="s">
        <v>56</v>
      </c>
      <c r="D20" s="21" t="s">
        <v>50</v>
      </c>
      <c r="E20" s="21" t="s">
        <v>132</v>
      </c>
      <c r="F20" s="23" t="s">
        <v>131</v>
      </c>
      <c r="G20" s="21" t="s">
        <v>130</v>
      </c>
      <c r="H20" s="21" t="s">
        <v>129</v>
      </c>
      <c r="I20" s="21" t="s">
        <v>62</v>
      </c>
      <c r="J20" s="22">
        <v>10000000</v>
      </c>
      <c r="K20" s="22">
        <v>10000000</v>
      </c>
      <c r="L20" s="21" t="s">
        <v>12</v>
      </c>
      <c r="M20" s="21" t="s">
        <v>137</v>
      </c>
      <c r="N20" s="21" t="s">
        <v>9</v>
      </c>
      <c r="O20" s="45" t="s">
        <v>156</v>
      </c>
      <c r="P20" s="47" t="s">
        <v>160</v>
      </c>
      <c r="Q20" s="47" t="s">
        <v>152</v>
      </c>
      <c r="R20" s="17" t="s">
        <v>139</v>
      </c>
    </row>
    <row r="21" spans="2:18" s="17" customFormat="1" ht="137.4" customHeight="1" x14ac:dyDescent="0.3">
      <c r="B21" s="21">
        <v>16</v>
      </c>
      <c r="C21" s="21" t="s">
        <v>56</v>
      </c>
      <c r="D21" s="21" t="s">
        <v>50</v>
      </c>
      <c r="E21" s="21" t="s">
        <v>171</v>
      </c>
      <c r="F21" s="21" t="s">
        <v>170</v>
      </c>
      <c r="G21" s="21" t="s">
        <v>169</v>
      </c>
      <c r="H21" s="21" t="s">
        <v>168</v>
      </c>
      <c r="I21" s="21" t="s">
        <v>62</v>
      </c>
      <c r="J21" s="22">
        <v>46809412</v>
      </c>
      <c r="K21" s="22">
        <v>40600000</v>
      </c>
      <c r="L21" s="21" t="s">
        <v>12</v>
      </c>
      <c r="M21" s="21" t="s">
        <v>167</v>
      </c>
      <c r="N21" s="21" t="s">
        <v>8</v>
      </c>
      <c r="O21" s="45" t="s">
        <v>148</v>
      </c>
      <c r="P21" s="47" t="s">
        <v>149</v>
      </c>
      <c r="Q21" s="47" t="s">
        <v>165</v>
      </c>
    </row>
    <row r="22" spans="2:18" s="17" customFormat="1" ht="204.75" customHeight="1" x14ac:dyDescent="0.3">
      <c r="B22" s="24">
        <v>17</v>
      </c>
      <c r="C22" s="24" t="s">
        <v>56</v>
      </c>
      <c r="D22" s="24" t="s">
        <v>50</v>
      </c>
      <c r="E22" s="24" t="s">
        <v>57</v>
      </c>
      <c r="F22" s="29" t="s">
        <v>87</v>
      </c>
      <c r="G22" s="24" t="s">
        <v>88</v>
      </c>
      <c r="H22" s="28" t="s">
        <v>45</v>
      </c>
      <c r="I22" s="24" t="s">
        <v>89</v>
      </c>
      <c r="J22" s="26">
        <v>17294117.647058822</v>
      </c>
      <c r="K22" s="26">
        <v>15000000</v>
      </c>
      <c r="L22" s="24" t="s">
        <v>12</v>
      </c>
      <c r="M22" s="24" t="s">
        <v>108</v>
      </c>
      <c r="N22" s="24" t="s">
        <v>8</v>
      </c>
      <c r="O22" s="48" t="s">
        <v>153</v>
      </c>
      <c r="P22" s="48" t="s">
        <v>151</v>
      </c>
      <c r="Q22" s="48" t="s">
        <v>154</v>
      </c>
    </row>
    <row r="23" spans="2:18" s="17" customFormat="1" ht="224.25" customHeight="1" x14ac:dyDescent="0.3">
      <c r="B23" s="21">
        <v>18</v>
      </c>
      <c r="C23" s="21" t="s">
        <v>56</v>
      </c>
      <c r="D23" s="21" t="s">
        <v>50</v>
      </c>
      <c r="E23" s="21" t="s">
        <v>133</v>
      </c>
      <c r="F23" s="21" t="s">
        <v>134</v>
      </c>
      <c r="G23" s="21" t="s">
        <v>174</v>
      </c>
      <c r="H23" s="27" t="s">
        <v>135</v>
      </c>
      <c r="I23" s="21" t="s">
        <v>136</v>
      </c>
      <c r="J23" s="22">
        <v>22170326</v>
      </c>
      <c r="K23" s="22">
        <v>21491643</v>
      </c>
      <c r="L23" s="21" t="s">
        <v>12</v>
      </c>
      <c r="M23" s="21" t="s">
        <v>138</v>
      </c>
      <c r="N23" s="27" t="s">
        <v>9</v>
      </c>
      <c r="O23" s="45" t="s">
        <v>149</v>
      </c>
      <c r="P23" s="47" t="s">
        <v>153</v>
      </c>
      <c r="Q23" s="47" t="s">
        <v>152</v>
      </c>
    </row>
    <row r="24" spans="2:18" s="17" customFormat="1" ht="192.75" customHeight="1" x14ac:dyDescent="0.3">
      <c r="B24" s="21">
        <v>19</v>
      </c>
      <c r="C24" s="21" t="s">
        <v>56</v>
      </c>
      <c r="D24" s="21" t="s">
        <v>50</v>
      </c>
      <c r="E24" s="21" t="s">
        <v>90</v>
      </c>
      <c r="F24" s="21" t="s">
        <v>94</v>
      </c>
      <c r="G24" s="21" t="s">
        <v>91</v>
      </c>
      <c r="H24" s="27" t="s">
        <v>92</v>
      </c>
      <c r="I24" s="21" t="s">
        <v>62</v>
      </c>
      <c r="J24" s="22">
        <v>4611765</v>
      </c>
      <c r="K24" s="22">
        <v>4000000</v>
      </c>
      <c r="L24" s="21" t="s">
        <v>12</v>
      </c>
      <c r="M24" s="21" t="s">
        <v>93</v>
      </c>
      <c r="N24" s="27" t="s">
        <v>9</v>
      </c>
      <c r="O24" s="47" t="s">
        <v>149</v>
      </c>
      <c r="P24" s="47" t="s">
        <v>153</v>
      </c>
      <c r="Q24" s="47" t="s">
        <v>152</v>
      </c>
      <c r="R24" s="17" t="s">
        <v>120</v>
      </c>
    </row>
    <row r="25" spans="2:18" s="17" customFormat="1" ht="192.75" customHeight="1" x14ac:dyDescent="0.3">
      <c r="B25" s="24">
        <v>20</v>
      </c>
      <c r="C25" s="24" t="s">
        <v>56</v>
      </c>
      <c r="D25" s="24" t="s">
        <v>50</v>
      </c>
      <c r="E25" s="24" t="s">
        <v>90</v>
      </c>
      <c r="F25" s="24" t="s">
        <v>95</v>
      </c>
      <c r="G25" s="24" t="s">
        <v>91</v>
      </c>
      <c r="H25" s="28" t="s">
        <v>92</v>
      </c>
      <c r="I25" s="24" t="s">
        <v>89</v>
      </c>
      <c r="J25" s="26">
        <v>40352941.176470593</v>
      </c>
      <c r="K25" s="26">
        <v>35000000</v>
      </c>
      <c r="L25" s="24" t="s">
        <v>12</v>
      </c>
      <c r="M25" s="24" t="s">
        <v>96</v>
      </c>
      <c r="N25" s="28" t="s">
        <v>8</v>
      </c>
      <c r="O25" s="48" t="s">
        <v>149</v>
      </c>
      <c r="P25" s="48" t="s">
        <v>153</v>
      </c>
      <c r="Q25" s="48" t="s">
        <v>150</v>
      </c>
    </row>
    <row r="26" spans="2:18" s="17" customFormat="1" ht="192.75" customHeight="1" x14ac:dyDescent="0.3">
      <c r="B26" s="21">
        <v>21</v>
      </c>
      <c r="C26" s="21" t="s">
        <v>56</v>
      </c>
      <c r="D26" s="21" t="s">
        <v>50</v>
      </c>
      <c r="E26" s="21" t="s">
        <v>53</v>
      </c>
      <c r="F26" s="21" t="s">
        <v>172</v>
      </c>
      <c r="G26" s="21" t="s">
        <v>46</v>
      </c>
      <c r="H26" s="21" t="s">
        <v>13</v>
      </c>
      <c r="I26" s="21" t="s">
        <v>62</v>
      </c>
      <c r="J26" s="22">
        <v>11881683.800000001</v>
      </c>
      <c r="K26" s="22">
        <v>6668291.9199999999</v>
      </c>
      <c r="L26" s="21" t="s">
        <v>12</v>
      </c>
      <c r="M26" s="21" t="s">
        <v>173</v>
      </c>
      <c r="N26" s="21" t="s">
        <v>9</v>
      </c>
      <c r="O26" s="45" t="s">
        <v>159</v>
      </c>
      <c r="P26" s="47" t="s">
        <v>148</v>
      </c>
      <c r="Q26" s="47" t="s">
        <v>160</v>
      </c>
    </row>
    <row r="27" spans="2:18" s="17" customFormat="1" ht="179.25" customHeight="1" x14ac:dyDescent="0.3">
      <c r="B27" s="24">
        <v>22</v>
      </c>
      <c r="C27" s="24" t="s">
        <v>56</v>
      </c>
      <c r="D27" s="24" t="s">
        <v>50</v>
      </c>
      <c r="E27" s="24" t="s">
        <v>53</v>
      </c>
      <c r="F27" s="24" t="s">
        <v>98</v>
      </c>
      <c r="G27" s="24" t="s">
        <v>46</v>
      </c>
      <c r="H27" s="24" t="s">
        <v>13</v>
      </c>
      <c r="I27" s="24" t="s">
        <v>73</v>
      </c>
      <c r="J27" s="26">
        <v>2480027</v>
      </c>
      <c r="K27" s="26">
        <v>1364015</v>
      </c>
      <c r="L27" s="24" t="s">
        <v>12</v>
      </c>
      <c r="M27" s="24" t="s">
        <v>99</v>
      </c>
      <c r="N27" s="24" t="s">
        <v>9</v>
      </c>
      <c r="O27" s="48" t="s">
        <v>148</v>
      </c>
      <c r="P27" s="48" t="s">
        <v>149</v>
      </c>
      <c r="Q27" s="48" t="s">
        <v>165</v>
      </c>
    </row>
    <row r="28" spans="2:18" s="17" customFormat="1" ht="174.75" customHeight="1" x14ac:dyDescent="0.3">
      <c r="B28" s="21">
        <v>23</v>
      </c>
      <c r="C28" s="21" t="s">
        <v>56</v>
      </c>
      <c r="D28" s="21" t="s">
        <v>50</v>
      </c>
      <c r="E28" s="21" t="s">
        <v>53</v>
      </c>
      <c r="F28" s="21" t="s">
        <v>100</v>
      </c>
      <c r="G28" s="21" t="s">
        <v>46</v>
      </c>
      <c r="H28" s="21" t="s">
        <v>13</v>
      </c>
      <c r="I28" s="21" t="s">
        <v>62</v>
      </c>
      <c r="J28" s="22">
        <v>20989134.32</v>
      </c>
      <c r="K28" s="22">
        <v>11779617</v>
      </c>
      <c r="L28" s="21" t="s">
        <v>12</v>
      </c>
      <c r="M28" s="21" t="s">
        <v>97</v>
      </c>
      <c r="N28" s="21" t="s">
        <v>9</v>
      </c>
      <c r="O28" s="45" t="s">
        <v>149</v>
      </c>
      <c r="P28" s="47" t="s">
        <v>153</v>
      </c>
      <c r="Q28" s="47" t="s">
        <v>152</v>
      </c>
    </row>
    <row r="29" spans="2:18" s="17" customFormat="1" ht="179.25" customHeight="1" x14ac:dyDescent="0.3">
      <c r="B29" s="24">
        <v>24</v>
      </c>
      <c r="C29" s="24" t="s">
        <v>56</v>
      </c>
      <c r="D29" s="24" t="s">
        <v>50</v>
      </c>
      <c r="E29" s="24" t="s">
        <v>53</v>
      </c>
      <c r="F29" s="24" t="s">
        <v>107</v>
      </c>
      <c r="G29" s="24" t="s">
        <v>46</v>
      </c>
      <c r="H29" s="24" t="s">
        <v>13</v>
      </c>
      <c r="I29" s="24" t="s">
        <v>73</v>
      </c>
      <c r="J29" s="26">
        <v>2332125.6</v>
      </c>
      <c r="K29" s="26">
        <v>1308846</v>
      </c>
      <c r="L29" s="24" t="s">
        <v>12</v>
      </c>
      <c r="M29" s="24" t="s">
        <v>99</v>
      </c>
      <c r="N29" s="24" t="s">
        <v>9</v>
      </c>
      <c r="O29" s="46" t="s">
        <v>149</v>
      </c>
      <c r="P29" s="48" t="s">
        <v>153</v>
      </c>
      <c r="Q29" s="48" t="s">
        <v>152</v>
      </c>
    </row>
    <row r="30" spans="2:18" s="17" customFormat="1" ht="165.75" customHeight="1" x14ac:dyDescent="0.3">
      <c r="B30" s="21">
        <v>25</v>
      </c>
      <c r="C30" s="21" t="s">
        <v>56</v>
      </c>
      <c r="D30" s="21" t="s">
        <v>50</v>
      </c>
      <c r="E30" s="21" t="s">
        <v>53</v>
      </c>
      <c r="F30" s="21" t="s">
        <v>121</v>
      </c>
      <c r="G30" s="21" t="s">
        <v>101</v>
      </c>
      <c r="H30" s="21" t="s">
        <v>102</v>
      </c>
      <c r="I30" s="21" t="s">
        <v>62</v>
      </c>
      <c r="J30" s="22">
        <v>3563635.74</v>
      </c>
      <c r="K30" s="22">
        <v>2000000</v>
      </c>
      <c r="L30" s="21" t="s">
        <v>12</v>
      </c>
      <c r="M30" s="21" t="s">
        <v>110</v>
      </c>
      <c r="N30" s="21" t="s">
        <v>9</v>
      </c>
      <c r="O30" s="47" t="s">
        <v>149</v>
      </c>
      <c r="P30" s="47" t="s">
        <v>153</v>
      </c>
      <c r="Q30" s="47" t="s">
        <v>152</v>
      </c>
    </row>
    <row r="31" spans="2:18" s="17" customFormat="1" ht="165.75" customHeight="1" x14ac:dyDescent="0.3">
      <c r="B31" s="21">
        <v>26</v>
      </c>
      <c r="C31" s="21" t="s">
        <v>56</v>
      </c>
      <c r="D31" s="21" t="s">
        <v>50</v>
      </c>
      <c r="E31" s="21" t="s">
        <v>161</v>
      </c>
      <c r="F31" s="21" t="s">
        <v>162</v>
      </c>
      <c r="G31" s="21" t="s">
        <v>163</v>
      </c>
      <c r="H31" s="21" t="s">
        <v>164</v>
      </c>
      <c r="I31" s="21" t="s">
        <v>62</v>
      </c>
      <c r="J31" s="22">
        <v>8909091</v>
      </c>
      <c r="K31" s="22">
        <v>5000000</v>
      </c>
      <c r="L31" s="21" t="s">
        <v>12</v>
      </c>
      <c r="M31" s="21" t="s">
        <v>166</v>
      </c>
      <c r="N31" s="21" t="s">
        <v>9</v>
      </c>
      <c r="O31" s="47" t="s">
        <v>153</v>
      </c>
      <c r="P31" s="47" t="s">
        <v>151</v>
      </c>
      <c r="Q31" s="47" t="s">
        <v>154</v>
      </c>
    </row>
    <row r="32" spans="2:18" s="17" customFormat="1" ht="242.25" customHeight="1" x14ac:dyDescent="0.3">
      <c r="B32" s="24">
        <v>27</v>
      </c>
      <c r="C32" s="24" t="s">
        <v>56</v>
      </c>
      <c r="D32" s="24" t="s">
        <v>50</v>
      </c>
      <c r="E32" s="24" t="s">
        <v>54</v>
      </c>
      <c r="F32" s="24" t="s">
        <v>103</v>
      </c>
      <c r="G32" s="24" t="s">
        <v>55</v>
      </c>
      <c r="H32" s="24" t="s">
        <v>47</v>
      </c>
      <c r="I32" s="24" t="s">
        <v>111</v>
      </c>
      <c r="J32" s="26">
        <v>8923002</v>
      </c>
      <c r="K32" s="26">
        <v>7739338</v>
      </c>
      <c r="L32" s="24" t="s">
        <v>12</v>
      </c>
      <c r="M32" s="24" t="s">
        <v>126</v>
      </c>
      <c r="N32" s="24" t="s">
        <v>8</v>
      </c>
      <c r="O32" s="48" t="s">
        <v>148</v>
      </c>
      <c r="P32" s="48" t="s">
        <v>149</v>
      </c>
      <c r="Q32" s="48" t="s">
        <v>165</v>
      </c>
    </row>
    <row r="33" spans="1:21" s="17" customFormat="1" ht="242.25" customHeight="1" x14ac:dyDescent="0.3">
      <c r="B33" s="24">
        <v>28</v>
      </c>
      <c r="C33" s="24" t="s">
        <v>56</v>
      </c>
      <c r="D33" s="24" t="s">
        <v>50</v>
      </c>
      <c r="E33" s="24" t="s">
        <v>54</v>
      </c>
      <c r="F33" s="24" t="s">
        <v>103</v>
      </c>
      <c r="G33" s="24" t="s">
        <v>55</v>
      </c>
      <c r="H33" s="24" t="s">
        <v>47</v>
      </c>
      <c r="I33" s="24" t="s">
        <v>109</v>
      </c>
      <c r="J33" s="26">
        <v>3252723</v>
      </c>
      <c r="K33" s="26">
        <v>2821240</v>
      </c>
      <c r="L33" s="24" t="s">
        <v>12</v>
      </c>
      <c r="M33" s="24" t="s">
        <v>127</v>
      </c>
      <c r="N33" s="24" t="s">
        <v>9</v>
      </c>
      <c r="O33" s="48" t="s">
        <v>148</v>
      </c>
      <c r="P33" s="48" t="s">
        <v>149</v>
      </c>
      <c r="Q33" s="48" t="s">
        <v>165</v>
      </c>
    </row>
    <row r="34" spans="1:21" s="17" customFormat="1" ht="221.25" customHeight="1" x14ac:dyDescent="0.3">
      <c r="B34" s="24">
        <v>29</v>
      </c>
      <c r="C34" s="24" t="s">
        <v>56</v>
      </c>
      <c r="D34" s="24" t="s">
        <v>50</v>
      </c>
      <c r="E34" s="24" t="s">
        <v>113</v>
      </c>
      <c r="F34" s="24" t="s">
        <v>104</v>
      </c>
      <c r="G34" s="24" t="s">
        <v>58</v>
      </c>
      <c r="H34" s="24" t="s">
        <v>48</v>
      </c>
      <c r="I34" s="24" t="s">
        <v>73</v>
      </c>
      <c r="J34" s="26">
        <v>12594123</v>
      </c>
      <c r="K34" s="26">
        <v>10923474</v>
      </c>
      <c r="L34" s="24" t="s">
        <v>12</v>
      </c>
      <c r="M34" s="24" t="s">
        <v>128</v>
      </c>
      <c r="N34" s="24" t="s">
        <v>8</v>
      </c>
      <c r="O34" s="48" t="s">
        <v>148</v>
      </c>
      <c r="P34" s="48" t="s">
        <v>149</v>
      </c>
      <c r="Q34" s="48" t="s">
        <v>165</v>
      </c>
    </row>
    <row r="35" spans="1:21" s="20" customFormat="1" ht="75.75" customHeight="1" x14ac:dyDescent="0.3">
      <c r="A35" s="18"/>
      <c r="B35" s="30"/>
      <c r="C35" s="30"/>
      <c r="D35" s="30"/>
      <c r="E35" s="31"/>
      <c r="F35" s="32"/>
      <c r="G35" s="32" t="s">
        <v>10</v>
      </c>
      <c r="H35" s="33"/>
      <c r="I35" s="32"/>
      <c r="J35" s="34">
        <f>SUM(J7:J34)</f>
        <v>373145299.34235299</v>
      </c>
      <c r="K35" s="34">
        <f>SUM(K7:K34)</f>
        <v>309130476.91999996</v>
      </c>
      <c r="L35" s="32"/>
      <c r="M35" s="30"/>
      <c r="N35" s="35"/>
      <c r="O35" s="35"/>
      <c r="P35" s="36"/>
      <c r="Q35" s="37"/>
      <c r="R35" s="19"/>
      <c r="S35" s="19"/>
      <c r="T35" s="19"/>
      <c r="U35" s="19"/>
    </row>
    <row r="36" spans="1:21" ht="50.1" customHeight="1" x14ac:dyDescent="0.3">
      <c r="J36" s="44">
        <f>SUBTOTAL(9,J7:J30)</f>
        <v>339466360.34235299</v>
      </c>
      <c r="K36" s="44">
        <f>SUBTOTAL(9,K7:K30)</f>
        <v>282646424.91999996</v>
      </c>
    </row>
    <row r="37" spans="1:21" ht="50.1" customHeight="1" x14ac:dyDescent="0.3">
      <c r="B37" s="54" t="s">
        <v>116</v>
      </c>
      <c r="C37" s="54"/>
      <c r="D37" s="54"/>
      <c r="E37" s="54"/>
      <c r="F37" s="54"/>
      <c r="G37" s="54"/>
      <c r="H37" s="54"/>
      <c r="I37" s="54"/>
      <c r="J37" s="54"/>
      <c r="K37" s="54"/>
      <c r="L37" s="54"/>
      <c r="M37" s="54"/>
      <c r="N37" s="54"/>
      <c r="O37" s="54"/>
      <c r="P37" s="54"/>
      <c r="Q37" s="54"/>
    </row>
  </sheetData>
  <autoFilter ref="A5:Q37" xr:uid="{00000000-0009-0000-0000-000000000000}"/>
  <mergeCells count="18">
    <mergeCell ref="B37:Q37"/>
    <mergeCell ref="K4:K5"/>
    <mergeCell ref="B2:H2"/>
    <mergeCell ref="Q4:Q5"/>
    <mergeCell ref="L4:L5"/>
    <mergeCell ref="B4:B5"/>
    <mergeCell ref="C4:C5"/>
    <mergeCell ref="D4:D5"/>
    <mergeCell ref="E4:E5"/>
    <mergeCell ref="F4:F5"/>
    <mergeCell ref="G4:G5"/>
    <mergeCell ref="H4:H5"/>
    <mergeCell ref="I4:I5"/>
    <mergeCell ref="M4:M5"/>
    <mergeCell ref="N4:N5"/>
    <mergeCell ref="O4:O5"/>
    <mergeCell ref="P4:P5"/>
    <mergeCell ref="J4:J5"/>
  </mergeCells>
  <phoneticPr fontId="9" type="noConversion"/>
  <pageMargins left="0.31496062992125984" right="0.31496062992125984" top="0.74803149606299213" bottom="0.74803149606299213" header="0.31496062992125984" footer="0.31496062992125984"/>
  <pageSetup paperSize="8" scale="2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1"/>
  <sheetViews>
    <sheetView workbookViewId="0">
      <selection activeCell="E5" sqref="E5:F5"/>
    </sheetView>
  </sheetViews>
  <sheetFormatPr defaultColWidth="8.88671875" defaultRowHeight="14.4" x14ac:dyDescent="0.3"/>
  <cols>
    <col min="2" max="3" width="21.44140625" customWidth="1"/>
    <col min="4" max="4" width="23" customWidth="1"/>
    <col min="5" max="5" width="23.109375" bestFit="1" customWidth="1"/>
    <col min="6" max="6" width="27.6640625" customWidth="1"/>
  </cols>
  <sheetData>
    <row r="2" spans="2:6" ht="36" x14ac:dyDescent="0.3">
      <c r="B2" s="5" t="s">
        <v>2</v>
      </c>
      <c r="C2" s="5" t="s">
        <v>33</v>
      </c>
      <c r="D2" s="6" t="s">
        <v>32</v>
      </c>
      <c r="E2" s="6" t="s">
        <v>35</v>
      </c>
      <c r="F2" s="6" t="s">
        <v>34</v>
      </c>
    </row>
    <row r="3" spans="2:6" ht="18" x14ac:dyDescent="0.3">
      <c r="B3" s="3" t="s">
        <v>17</v>
      </c>
      <c r="C3" s="3"/>
      <c r="D3" s="4"/>
      <c r="E3" s="11"/>
      <c r="F3" s="11"/>
    </row>
    <row r="4" spans="2:6" ht="18" x14ac:dyDescent="0.3">
      <c r="B4" s="3" t="s">
        <v>18</v>
      </c>
      <c r="C4" s="3"/>
      <c r="D4" s="4"/>
      <c r="E4" s="11"/>
      <c r="F4" s="11"/>
    </row>
    <row r="5" spans="2:6" ht="18" x14ac:dyDescent="0.3">
      <c r="B5" s="3" t="s">
        <v>11</v>
      </c>
      <c r="C5" s="3"/>
      <c r="D5" s="4"/>
      <c r="E5" s="11"/>
      <c r="F5" s="11"/>
    </row>
    <row r="6" spans="2:6" ht="18" x14ac:dyDescent="0.3">
      <c r="B6" s="3" t="s">
        <v>19</v>
      </c>
      <c r="C6" s="3"/>
      <c r="D6" s="4"/>
      <c r="E6" s="11"/>
      <c r="F6" s="11"/>
    </row>
    <row r="7" spans="2:6" ht="18" x14ac:dyDescent="0.3">
      <c r="B7" s="3" t="s">
        <v>20</v>
      </c>
      <c r="C7" s="12"/>
      <c r="D7" s="13"/>
      <c r="E7" s="14"/>
      <c r="F7" s="14"/>
    </row>
    <row r="8" spans="2:6" ht="18" x14ac:dyDescent="0.3">
      <c r="B8" s="3" t="s">
        <v>21</v>
      </c>
      <c r="C8" s="3"/>
      <c r="D8" s="4"/>
      <c r="E8" s="11"/>
      <c r="F8" s="11"/>
    </row>
    <row r="9" spans="2:6" ht="18" x14ac:dyDescent="0.3">
      <c r="B9" s="3" t="s">
        <v>22</v>
      </c>
      <c r="C9" s="3"/>
      <c r="D9" s="4"/>
      <c r="E9" s="11"/>
      <c r="F9" s="11"/>
    </row>
    <row r="10" spans="2:6" ht="18" x14ac:dyDescent="0.3">
      <c r="B10" s="3" t="s">
        <v>23</v>
      </c>
      <c r="C10" s="3"/>
      <c r="D10" s="4"/>
      <c r="E10" s="11"/>
      <c r="F10" s="11"/>
    </row>
    <row r="11" spans="2:6" ht="18" x14ac:dyDescent="0.3">
      <c r="B11" s="7" t="s">
        <v>14</v>
      </c>
      <c r="C11" s="7">
        <f>SUM(C3:C10)</f>
        <v>0</v>
      </c>
      <c r="D11" s="7">
        <f t="shared" ref="D11:F11" si="0">SUM(D3:D10)</f>
        <v>0</v>
      </c>
      <c r="E11" s="7">
        <f t="shared" si="0"/>
        <v>0</v>
      </c>
      <c r="F11" s="7">
        <f t="shared" si="0"/>
        <v>0</v>
      </c>
    </row>
    <row r="12" spans="2:6" ht="18" x14ac:dyDescent="0.3">
      <c r="B12" s="3" t="s">
        <v>24</v>
      </c>
      <c r="C12" s="3"/>
      <c r="D12" s="4"/>
      <c r="E12" s="9"/>
      <c r="F12" s="9"/>
    </row>
    <row r="13" spans="2:6" ht="18" x14ac:dyDescent="0.3">
      <c r="B13" s="3" t="s">
        <v>25</v>
      </c>
      <c r="C13" s="3"/>
      <c r="D13" s="4"/>
      <c r="E13" s="9"/>
      <c r="F13" s="9"/>
    </row>
    <row r="14" spans="2:6" ht="18" x14ac:dyDescent="0.3">
      <c r="B14" s="3" t="s">
        <v>30</v>
      </c>
      <c r="C14" s="3"/>
      <c r="D14" s="4"/>
      <c r="E14" s="9"/>
      <c r="F14" s="9"/>
    </row>
    <row r="15" spans="2:6" ht="18" x14ac:dyDescent="0.3">
      <c r="B15" s="3" t="s">
        <v>26</v>
      </c>
      <c r="C15" s="3"/>
      <c r="D15" s="4"/>
      <c r="E15" s="9"/>
      <c r="F15" s="9"/>
    </row>
    <row r="16" spans="2:6" ht="18" x14ac:dyDescent="0.3">
      <c r="B16" s="3" t="s">
        <v>27</v>
      </c>
      <c r="C16" s="3"/>
      <c r="D16" s="4"/>
      <c r="E16" s="9"/>
      <c r="F16" s="9"/>
    </row>
    <row r="17" spans="2:6" ht="18" x14ac:dyDescent="0.3">
      <c r="B17" s="3" t="s">
        <v>15</v>
      </c>
      <c r="C17" s="3"/>
      <c r="D17" s="4"/>
      <c r="E17" s="9"/>
      <c r="F17" s="9"/>
    </row>
    <row r="18" spans="2:6" ht="18" x14ac:dyDescent="0.3">
      <c r="B18" s="3" t="s">
        <v>28</v>
      </c>
      <c r="C18" s="3"/>
      <c r="D18" s="4"/>
      <c r="E18" s="9"/>
      <c r="F18" s="9"/>
    </row>
    <row r="19" spans="2:6" ht="18" x14ac:dyDescent="0.3">
      <c r="B19" s="3" t="s">
        <v>29</v>
      </c>
      <c r="C19" s="3"/>
      <c r="D19" s="4"/>
      <c r="E19" s="9"/>
      <c r="F19" s="9"/>
    </row>
    <row r="20" spans="2:6" ht="18" x14ac:dyDescent="0.3">
      <c r="B20" s="7" t="s">
        <v>31</v>
      </c>
      <c r="C20" s="10">
        <f t="shared" ref="C20:D20" si="1">SUM(C12:C19)</f>
        <v>0</v>
      </c>
      <c r="D20" s="10">
        <f t="shared" si="1"/>
        <v>0</v>
      </c>
      <c r="E20" s="10">
        <f>SUM(E12:E19)</f>
        <v>0</v>
      </c>
      <c r="F20" s="10">
        <f>SUM(F12:F19)</f>
        <v>0</v>
      </c>
    </row>
    <row r="21" spans="2:6" ht="18" x14ac:dyDescent="0.3">
      <c r="B21" s="8" t="s">
        <v>10</v>
      </c>
      <c r="C21" s="15">
        <f>C11+C20</f>
        <v>0</v>
      </c>
      <c r="D21" s="15">
        <f t="shared" ref="D21:F21" si="2">D11+D20</f>
        <v>0</v>
      </c>
      <c r="E21" s="15">
        <f t="shared" si="2"/>
        <v>0</v>
      </c>
      <c r="F21" s="15">
        <f t="shared" si="2"/>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H39"/>
  <sheetViews>
    <sheetView topLeftCell="A6" workbookViewId="0">
      <selection activeCell="I13" sqref="I13"/>
    </sheetView>
  </sheetViews>
  <sheetFormatPr defaultColWidth="8.88671875" defaultRowHeight="14.4" x14ac:dyDescent="0.3"/>
  <cols>
    <col min="1" max="1" width="13.109375" customWidth="1"/>
    <col min="2" max="2" width="26.33203125" customWidth="1"/>
    <col min="3" max="3" width="27" customWidth="1"/>
    <col min="4" max="5" width="16.33203125" bestFit="1" customWidth="1"/>
    <col min="6" max="6" width="13.109375" customWidth="1"/>
    <col min="7" max="7" width="40" customWidth="1"/>
    <col min="8" max="8" width="38" customWidth="1"/>
    <col min="9" max="9" width="32.44140625" customWidth="1"/>
    <col min="10" max="21" width="16.33203125" bestFit="1" customWidth="1"/>
    <col min="22" max="22" width="11.33203125" bestFit="1" customWidth="1"/>
  </cols>
  <sheetData>
    <row r="3" spans="1:3" x14ac:dyDescent="0.3">
      <c r="A3" s="1" t="s">
        <v>36</v>
      </c>
      <c r="B3" t="s">
        <v>38</v>
      </c>
      <c r="C3" t="s">
        <v>39</v>
      </c>
    </row>
    <row r="4" spans="1:3" x14ac:dyDescent="0.3">
      <c r="A4" s="2" t="s">
        <v>29</v>
      </c>
      <c r="B4">
        <v>5</v>
      </c>
      <c r="C4">
        <v>5</v>
      </c>
    </row>
    <row r="5" spans="1:3" x14ac:dyDescent="0.3">
      <c r="A5" s="2" t="s">
        <v>30</v>
      </c>
      <c r="B5">
        <v>20</v>
      </c>
      <c r="C5">
        <v>20</v>
      </c>
    </row>
    <row r="6" spans="1:3" x14ac:dyDescent="0.3">
      <c r="A6" s="2" t="s">
        <v>15</v>
      </c>
      <c r="B6">
        <v>16</v>
      </c>
      <c r="C6">
        <v>16</v>
      </c>
    </row>
    <row r="7" spans="1:3" x14ac:dyDescent="0.3">
      <c r="A7" s="2" t="s">
        <v>26</v>
      </c>
      <c r="B7">
        <v>59</v>
      </c>
      <c r="C7">
        <v>32</v>
      </c>
    </row>
    <row r="8" spans="1:3" x14ac:dyDescent="0.3">
      <c r="A8" s="2" t="s">
        <v>27</v>
      </c>
      <c r="B8">
        <v>28</v>
      </c>
      <c r="C8">
        <v>12</v>
      </c>
    </row>
    <row r="9" spans="1:3" x14ac:dyDescent="0.3">
      <c r="A9" s="2" t="s">
        <v>23</v>
      </c>
      <c r="B9">
        <v>28</v>
      </c>
      <c r="C9">
        <v>22</v>
      </c>
    </row>
    <row r="10" spans="1:3" x14ac:dyDescent="0.3">
      <c r="A10" s="2" t="s">
        <v>22</v>
      </c>
      <c r="B10">
        <v>35</v>
      </c>
      <c r="C10">
        <v>31</v>
      </c>
    </row>
    <row r="11" spans="1:3" x14ac:dyDescent="0.3">
      <c r="A11" s="2" t="s">
        <v>17</v>
      </c>
      <c r="B11">
        <v>40</v>
      </c>
      <c r="C11">
        <v>17</v>
      </c>
    </row>
    <row r="12" spans="1:3" x14ac:dyDescent="0.3">
      <c r="A12" s="2" t="s">
        <v>21</v>
      </c>
      <c r="B12">
        <v>45</v>
      </c>
      <c r="C12">
        <v>45</v>
      </c>
    </row>
    <row r="13" spans="1:3" x14ac:dyDescent="0.3">
      <c r="A13" s="2" t="s">
        <v>11</v>
      </c>
      <c r="B13">
        <v>25</v>
      </c>
      <c r="C13">
        <v>24</v>
      </c>
    </row>
    <row r="14" spans="1:3" x14ac:dyDescent="0.3">
      <c r="A14" s="2" t="s">
        <v>18</v>
      </c>
      <c r="B14">
        <v>57</v>
      </c>
      <c r="C14">
        <v>53</v>
      </c>
    </row>
    <row r="15" spans="1:3" x14ac:dyDescent="0.3">
      <c r="A15" s="2" t="s">
        <v>19</v>
      </c>
      <c r="B15">
        <v>29</v>
      </c>
      <c r="C15">
        <v>26</v>
      </c>
    </row>
    <row r="16" spans="1:3" x14ac:dyDescent="0.3">
      <c r="A16" s="2" t="s">
        <v>25</v>
      </c>
      <c r="B16">
        <v>97</v>
      </c>
      <c r="C16">
        <v>63</v>
      </c>
    </row>
    <row r="17" spans="1:8" x14ac:dyDescent="0.3">
      <c r="A17" s="2" t="s">
        <v>28</v>
      </c>
      <c r="B17">
        <v>15</v>
      </c>
      <c r="C17">
        <v>15</v>
      </c>
    </row>
    <row r="18" spans="1:8" x14ac:dyDescent="0.3">
      <c r="A18" s="2" t="s">
        <v>20</v>
      </c>
    </row>
    <row r="19" spans="1:8" x14ac:dyDescent="0.3">
      <c r="A19" s="2" t="s">
        <v>24</v>
      </c>
      <c r="B19">
        <v>94</v>
      </c>
      <c r="C19">
        <v>94</v>
      </c>
    </row>
    <row r="20" spans="1:8" x14ac:dyDescent="0.3">
      <c r="A20" s="2" t="s">
        <v>37</v>
      </c>
      <c r="B20">
        <v>593</v>
      </c>
      <c r="C20">
        <v>475</v>
      </c>
    </row>
    <row r="22" spans="1:8" x14ac:dyDescent="0.3">
      <c r="F22" s="1" t="s">
        <v>36</v>
      </c>
      <c r="G22" t="s">
        <v>42</v>
      </c>
      <c r="H22" t="s">
        <v>43</v>
      </c>
    </row>
    <row r="23" spans="1:8" x14ac:dyDescent="0.3">
      <c r="F23" s="2" t="s">
        <v>29</v>
      </c>
      <c r="G23" s="16">
        <v>959.43086400000004</v>
      </c>
      <c r="H23" s="16">
        <v>457.48787299999998</v>
      </c>
    </row>
    <row r="24" spans="1:8" x14ac:dyDescent="0.3">
      <c r="F24" s="2" t="s">
        <v>30</v>
      </c>
      <c r="G24" s="16">
        <v>1953.4533220000001</v>
      </c>
      <c r="H24" s="16">
        <v>1464.0072379999999</v>
      </c>
    </row>
    <row r="25" spans="1:8" x14ac:dyDescent="0.3">
      <c r="F25" s="2" t="s">
        <v>15</v>
      </c>
      <c r="G25" s="16">
        <v>5254.2033190000002</v>
      </c>
      <c r="H25" s="16">
        <v>4044.0736459999998</v>
      </c>
    </row>
    <row r="26" spans="1:8" x14ac:dyDescent="0.3">
      <c r="F26" s="2" t="s">
        <v>26</v>
      </c>
      <c r="G26" s="16">
        <v>1913.53927862975</v>
      </c>
      <c r="H26" s="16">
        <v>1559.902728</v>
      </c>
    </row>
    <row r="27" spans="1:8" x14ac:dyDescent="0.3">
      <c r="F27" s="2" t="s">
        <v>27</v>
      </c>
      <c r="G27" s="16">
        <v>1128.1608819999999</v>
      </c>
      <c r="H27" s="16">
        <v>880.83</v>
      </c>
    </row>
    <row r="28" spans="1:8" x14ac:dyDescent="0.3">
      <c r="F28" s="2" t="s">
        <v>23</v>
      </c>
      <c r="G28" s="16">
        <v>1298.1652005000001</v>
      </c>
      <c r="H28" s="16">
        <v>519.26607960000001</v>
      </c>
    </row>
    <row r="29" spans="1:8" x14ac:dyDescent="0.3">
      <c r="F29" s="2" t="s">
        <v>22</v>
      </c>
      <c r="G29" s="16">
        <v>1245.36919464882</v>
      </c>
      <c r="H29" s="16">
        <v>1033.840453</v>
      </c>
    </row>
    <row r="30" spans="1:8" x14ac:dyDescent="0.3">
      <c r="F30" s="2" t="s">
        <v>17</v>
      </c>
      <c r="G30" s="16">
        <v>958.8</v>
      </c>
      <c r="H30" s="16">
        <v>797.14</v>
      </c>
    </row>
    <row r="31" spans="1:8" x14ac:dyDescent="0.3">
      <c r="F31" s="2" t="s">
        <v>21</v>
      </c>
      <c r="G31" s="16">
        <v>1312.4111618499999</v>
      </c>
      <c r="H31" s="16">
        <v>1092.579518</v>
      </c>
    </row>
    <row r="32" spans="1:8" x14ac:dyDescent="0.3">
      <c r="F32" s="2" t="s">
        <v>11</v>
      </c>
      <c r="G32" s="16">
        <v>1292.5776103399999</v>
      </c>
      <c r="H32" s="16">
        <v>1070.5328149239999</v>
      </c>
    </row>
    <row r="33" spans="6:8" x14ac:dyDescent="0.3">
      <c r="F33" s="2" t="s">
        <v>18</v>
      </c>
      <c r="G33" s="16">
        <v>1273.0753087058799</v>
      </c>
      <c r="H33" s="16">
        <v>1055.4144510000001</v>
      </c>
    </row>
    <row r="34" spans="6:8" x14ac:dyDescent="0.3">
      <c r="F34" s="2" t="s">
        <v>19</v>
      </c>
      <c r="G34" s="16">
        <v>1093.3688629999999</v>
      </c>
      <c r="H34" s="16">
        <v>910.62470499999995</v>
      </c>
    </row>
    <row r="35" spans="6:8" x14ac:dyDescent="0.3">
      <c r="F35" s="2" t="s">
        <v>25</v>
      </c>
      <c r="G35" s="16">
        <v>5470.8015566496697</v>
      </c>
      <c r="H35" s="16">
        <v>1955.51239259</v>
      </c>
    </row>
    <row r="36" spans="6:8" x14ac:dyDescent="0.3">
      <c r="F36" s="2" t="s">
        <v>28</v>
      </c>
      <c r="G36" s="16">
        <v>9626.2365348799995</v>
      </c>
      <c r="H36" s="16">
        <v>4650.5153259999997</v>
      </c>
    </row>
    <row r="37" spans="6:8" x14ac:dyDescent="0.3">
      <c r="F37" s="2" t="s">
        <v>20</v>
      </c>
      <c r="G37" s="16"/>
      <c r="H37" s="16"/>
    </row>
    <row r="38" spans="6:8" x14ac:dyDescent="0.3">
      <c r="F38" s="2" t="s">
        <v>24</v>
      </c>
      <c r="G38" s="16">
        <v>2530.738057</v>
      </c>
      <c r="H38" s="16">
        <v>2139.7155298100001</v>
      </c>
    </row>
    <row r="39" spans="6:8" x14ac:dyDescent="0.3">
      <c r="F39" s="2" t="s">
        <v>37</v>
      </c>
      <c r="G39" s="16">
        <v>37310.331153204119</v>
      </c>
      <c r="H39" s="16">
        <v>23631.442754924003</v>
      </c>
    </row>
  </sheetData>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8"/>
  <sheetViews>
    <sheetView workbookViewId="0">
      <selection activeCell="B18" sqref="B18:E20"/>
    </sheetView>
  </sheetViews>
  <sheetFormatPr defaultColWidth="8.88671875" defaultRowHeight="14.4" x14ac:dyDescent="0.3"/>
  <cols>
    <col min="1" max="1" width="20.109375" customWidth="1"/>
    <col min="2" max="2" width="19.44140625" customWidth="1"/>
    <col min="3" max="3" width="22.88671875" customWidth="1"/>
    <col min="4" max="4" width="32.6640625" customWidth="1"/>
    <col min="5" max="5" width="32.109375" customWidth="1"/>
  </cols>
  <sheetData>
    <row r="1" spans="1:5" ht="36" x14ac:dyDescent="0.3">
      <c r="A1" s="5" t="s">
        <v>2</v>
      </c>
      <c r="B1" s="5" t="s">
        <v>33</v>
      </c>
      <c r="C1" s="6" t="s">
        <v>32</v>
      </c>
      <c r="D1" s="6" t="s">
        <v>41</v>
      </c>
      <c r="E1" s="6" t="s">
        <v>40</v>
      </c>
    </row>
    <row r="2" spans="1:5" ht="18" x14ac:dyDescent="0.3">
      <c r="A2" s="3" t="s">
        <v>17</v>
      </c>
      <c r="B2" s="3">
        <v>40</v>
      </c>
      <c r="C2" s="4">
        <v>17</v>
      </c>
      <c r="D2" s="11">
        <f>958800000/1000000</f>
        <v>958.8</v>
      </c>
      <c r="E2" s="11">
        <f>797140000/1000000</f>
        <v>797.14</v>
      </c>
    </row>
    <row r="3" spans="1:5" ht="18" x14ac:dyDescent="0.3">
      <c r="A3" s="3" t="s">
        <v>18</v>
      </c>
      <c r="B3" s="3">
        <v>57</v>
      </c>
      <c r="C3" s="4">
        <v>53</v>
      </c>
      <c r="D3" s="11">
        <f>1273075308.70588/1000000</f>
        <v>1273.0753087058799</v>
      </c>
      <c r="E3" s="11">
        <f>1055414451/1000000</f>
        <v>1055.4144510000001</v>
      </c>
    </row>
    <row r="4" spans="1:5" ht="18" x14ac:dyDescent="0.3">
      <c r="A4" s="3" t="s">
        <v>11</v>
      </c>
      <c r="B4" s="3">
        <v>25</v>
      </c>
      <c r="C4" s="4">
        <v>24</v>
      </c>
      <c r="D4" s="11">
        <f>1292577610.34/1000000</f>
        <v>1292.5776103399999</v>
      </c>
      <c r="E4" s="11">
        <f>1070532814.924/1000000</f>
        <v>1070.5328149239999</v>
      </c>
    </row>
    <row r="5" spans="1:5" ht="18" x14ac:dyDescent="0.3">
      <c r="A5" s="3" t="s">
        <v>19</v>
      </c>
      <c r="B5" s="3">
        <v>29</v>
      </c>
      <c r="C5" s="4">
        <v>26</v>
      </c>
      <c r="D5" s="11">
        <f>1093368863/1000000</f>
        <v>1093.3688629999999</v>
      </c>
      <c r="E5" s="11">
        <f>910624705/1000000</f>
        <v>910.62470499999995</v>
      </c>
    </row>
    <row r="6" spans="1:5" ht="18" x14ac:dyDescent="0.3">
      <c r="A6" s="3" t="s">
        <v>20</v>
      </c>
      <c r="B6" s="12"/>
      <c r="C6" s="13"/>
      <c r="D6" s="14"/>
      <c r="E6" s="14"/>
    </row>
    <row r="7" spans="1:5" ht="18" x14ac:dyDescent="0.3">
      <c r="A7" s="3" t="s">
        <v>21</v>
      </c>
      <c r="B7" s="3">
        <v>45</v>
      </c>
      <c r="C7" s="4">
        <v>45</v>
      </c>
      <c r="D7" s="11">
        <f>1312411161.85/1000000</f>
        <v>1312.4111618499999</v>
      </c>
      <c r="E7" s="11">
        <f>1092579518/1000000</f>
        <v>1092.579518</v>
      </c>
    </row>
    <row r="8" spans="1:5" ht="18" x14ac:dyDescent="0.3">
      <c r="A8" s="3" t="s">
        <v>22</v>
      </c>
      <c r="B8" s="3">
        <v>35</v>
      </c>
      <c r="C8" s="4">
        <v>31</v>
      </c>
      <c r="D8" s="11">
        <f>1245369194.64882/1000000</f>
        <v>1245.36919464882</v>
      </c>
      <c r="E8" s="11">
        <f>1033840453/1000000</f>
        <v>1033.840453</v>
      </c>
    </row>
    <row r="9" spans="1:5" ht="18" x14ac:dyDescent="0.3">
      <c r="A9" s="3" t="s">
        <v>23</v>
      </c>
      <c r="B9" s="3">
        <v>28</v>
      </c>
      <c r="C9" s="4">
        <v>22</v>
      </c>
      <c r="D9" s="11">
        <f>1298165200.5/1000000</f>
        <v>1298.1652005000001</v>
      </c>
      <c r="E9" s="11">
        <f>519266079.6/1000000</f>
        <v>519.26607960000001</v>
      </c>
    </row>
    <row r="10" spans="1:5" ht="18" x14ac:dyDescent="0.3">
      <c r="A10" s="3" t="s">
        <v>24</v>
      </c>
      <c r="B10" s="3">
        <v>94</v>
      </c>
      <c r="C10" s="4">
        <v>94</v>
      </c>
      <c r="D10" s="11">
        <f>2530738057/1000000</f>
        <v>2530.738057</v>
      </c>
      <c r="E10" s="11">
        <f>2139715529.81/1000000</f>
        <v>2139.7155298100001</v>
      </c>
    </row>
    <row r="11" spans="1:5" ht="18" x14ac:dyDescent="0.3">
      <c r="A11" s="3" t="s">
        <v>25</v>
      </c>
      <c r="B11" s="3">
        <v>97</v>
      </c>
      <c r="C11" s="4">
        <v>63</v>
      </c>
      <c r="D11" s="11">
        <f>5470801556.64967/1000000</f>
        <v>5470.8015566496697</v>
      </c>
      <c r="E11" s="11">
        <f>1955512392.59/1000000</f>
        <v>1955.51239259</v>
      </c>
    </row>
    <row r="12" spans="1:5" ht="18" x14ac:dyDescent="0.3">
      <c r="A12" s="3" t="s">
        <v>30</v>
      </c>
      <c r="B12" s="3">
        <v>20</v>
      </c>
      <c r="C12" s="4">
        <v>20</v>
      </c>
      <c r="D12" s="11">
        <f>1953453322/1000000</f>
        <v>1953.4533220000001</v>
      </c>
      <c r="E12" s="11">
        <f>1464007238/1000000</f>
        <v>1464.0072379999999</v>
      </c>
    </row>
    <row r="13" spans="1:5" ht="18" x14ac:dyDescent="0.3">
      <c r="A13" s="3" t="s">
        <v>26</v>
      </c>
      <c r="B13" s="3">
        <v>59</v>
      </c>
      <c r="C13" s="4">
        <v>32</v>
      </c>
      <c r="D13" s="11">
        <f>1913539278.62975/1000000</f>
        <v>1913.53927862975</v>
      </c>
      <c r="E13" s="11">
        <f>1559902728/1000000</f>
        <v>1559.902728</v>
      </c>
    </row>
    <row r="14" spans="1:5" ht="18" x14ac:dyDescent="0.3">
      <c r="A14" s="3" t="s">
        <v>27</v>
      </c>
      <c r="B14" s="3">
        <v>28</v>
      </c>
      <c r="C14" s="4">
        <v>12</v>
      </c>
      <c r="D14" s="11">
        <f>1128160882/1000000</f>
        <v>1128.1608819999999</v>
      </c>
      <c r="E14" s="11">
        <f>880830000/1000000</f>
        <v>880.83</v>
      </c>
    </row>
    <row r="15" spans="1:5" ht="18" x14ac:dyDescent="0.3">
      <c r="A15" s="3" t="s">
        <v>15</v>
      </c>
      <c r="B15" s="3">
        <v>16</v>
      </c>
      <c r="C15" s="4">
        <v>16</v>
      </c>
      <c r="D15" s="11">
        <f>5254203319/1000000</f>
        <v>5254.2033190000002</v>
      </c>
      <c r="E15" s="11">
        <f>4044073646/1000000</f>
        <v>4044.0736459999998</v>
      </c>
    </row>
    <row r="16" spans="1:5" ht="18" x14ac:dyDescent="0.3">
      <c r="A16" s="3" t="s">
        <v>28</v>
      </c>
      <c r="B16" s="3">
        <v>15</v>
      </c>
      <c r="C16" s="4">
        <v>15</v>
      </c>
      <c r="D16" s="11">
        <f>9626236534.88/1000000</f>
        <v>9626.2365348799995</v>
      </c>
      <c r="E16" s="11">
        <f>4650515326/1000000</f>
        <v>4650.5153259999997</v>
      </c>
    </row>
    <row r="17" spans="1:5" ht="18" x14ac:dyDescent="0.3">
      <c r="A17" s="3" t="s">
        <v>29</v>
      </c>
      <c r="B17" s="3">
        <v>5</v>
      </c>
      <c r="C17" s="4">
        <v>5</v>
      </c>
      <c r="D17" s="11">
        <f>959430864/1000000</f>
        <v>959.43086400000004</v>
      </c>
      <c r="E17" s="11">
        <f>457487873/1000000</f>
        <v>457.48787299999998</v>
      </c>
    </row>
    <row r="18" spans="1:5" ht="18" x14ac:dyDescent="0.3">
      <c r="A18" s="8" t="s">
        <v>10</v>
      </c>
      <c r="B18" s="15">
        <f>SUM(B2:B17)</f>
        <v>593</v>
      </c>
      <c r="C18" s="15">
        <f t="shared" ref="C18:E18" si="0">SUM(C2:C17)</f>
        <v>475</v>
      </c>
      <c r="D18" s="15">
        <f t="shared" si="0"/>
        <v>37310.331153204119</v>
      </c>
      <c r="E18" s="15">
        <f t="shared" si="0"/>
        <v>23631.442754923999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Apeluri PR SE anul 2026</vt:lpstr>
      <vt:lpstr>Centralizator 2023</vt:lpstr>
      <vt:lpstr>Sheet1Pivot chart 0</vt:lpstr>
      <vt:lpstr>Sheet9</vt:lpstr>
      <vt:lpstr>'Apeluri PR SE anul 2026'!Print_Area</vt:lpstr>
      <vt:lpstr>'Apeluri PR SE anul 2026'!Print_Titles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Burila</dc:creator>
  <cp:lastModifiedBy>Vali</cp:lastModifiedBy>
  <cp:lastPrinted>2025-12-18T13:39:10Z</cp:lastPrinted>
  <dcterms:created xsi:type="dcterms:W3CDTF">2022-11-16T11:13:12Z</dcterms:created>
  <dcterms:modified xsi:type="dcterms:W3CDTF">2025-12-18T13:39:12Z</dcterms:modified>
</cp:coreProperties>
</file>